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3" activeTab="6"/>
  </bookViews>
  <sheets>
    <sheet name="печать прот" sheetId="1" r:id="rId1"/>
    <sheet name="сетка" sheetId="2" r:id="rId2"/>
    <sheet name="протокол" sheetId="3" r:id="rId3"/>
    <sheet name="служебный" sheetId="4" r:id="rId4"/>
    <sheet name="Лист1" sheetId="5" state="hidden" r:id="rId5"/>
    <sheet name="Лист2" sheetId="6" state="hidden" r:id="rId6"/>
    <sheet name="печать прот_2" sheetId="7" r:id="rId7"/>
  </sheets>
  <definedNames>
    <definedName name="_xlnm.Print_Area" localSheetId="1">'сетка'!$A$1:$P$63</definedName>
    <definedName name="БР">'печать прот'!#REF!</definedName>
    <definedName name="рез1">'сетка'!$P$3:$Q$26</definedName>
    <definedName name="рез2">'сетка'!$P$40:$Q$63</definedName>
  </definedNames>
  <calcPr fullCalcOnLoad="1"/>
</workbook>
</file>

<file path=xl/sharedStrings.xml><?xml version="1.0" encoding="utf-8"?>
<sst xmlns="http://schemas.openxmlformats.org/spreadsheetml/2006/main" count="292" uniqueCount="119">
  <si>
    <t>Сводный протокол</t>
  </si>
  <si>
    <t xml:space="preserve">XXIX Московские студенческие спортивные игры по дартс </t>
  </si>
  <si>
    <t>2016-17 у.г.</t>
  </si>
  <si>
    <t>место проведения     СК "Щемиловский"                      Дата     22 апреля 2017 г.</t>
  </si>
  <si>
    <t>Главный судья</t>
  </si>
  <si>
    <t>Русанов Г.М.</t>
  </si>
  <si>
    <t>Главный секретарь</t>
  </si>
  <si>
    <t>Алдашев А.А.</t>
  </si>
  <si>
    <t>МУЖ</t>
  </si>
  <si>
    <t>место БР</t>
  </si>
  <si>
    <t>пример ВПР</t>
  </si>
  <si>
    <t>ЖЕН</t>
  </si>
  <si>
    <t>вуз</t>
  </si>
  <si>
    <t>фамилия</t>
  </si>
  <si>
    <t>год р.</t>
  </si>
  <si>
    <t>разр.</t>
  </si>
  <si>
    <t>пол</t>
  </si>
  <si>
    <t>БР рез</t>
  </si>
  <si>
    <t>БР корр</t>
  </si>
  <si>
    <t>БР место</t>
  </si>
  <si>
    <t>БР сумма</t>
  </si>
  <si>
    <t>501 место</t>
  </si>
  <si>
    <t>501 сумма</t>
  </si>
  <si>
    <t>сумма итог</t>
  </si>
  <si>
    <t>место ком</t>
  </si>
  <si>
    <t>МУЖ БР</t>
  </si>
  <si>
    <t>ранг</t>
  </si>
  <si>
    <t>ранг корр</t>
  </si>
  <si>
    <t>счетесли</t>
  </si>
  <si>
    <t>варнинг</t>
  </si>
  <si>
    <t>ЖЕН БР</t>
  </si>
  <si>
    <t>фио</t>
  </si>
  <si>
    <t>РУДН</t>
  </si>
  <si>
    <t>Сергеев Андрей</t>
  </si>
  <si>
    <t>м</t>
  </si>
  <si>
    <t>Кондратьев Никита</t>
  </si>
  <si>
    <t xml:space="preserve">Александров Кирилл </t>
  </si>
  <si>
    <t xml:space="preserve">Батурина Ольга </t>
  </si>
  <si>
    <t>ж</t>
  </si>
  <si>
    <t>Ковальчук Маргарита</t>
  </si>
  <si>
    <t>МГУПС</t>
  </si>
  <si>
    <t>Швец Валерия</t>
  </si>
  <si>
    <t>Братчук Елена</t>
  </si>
  <si>
    <t>Втюрина Елена</t>
  </si>
  <si>
    <t>Костылев Антон</t>
  </si>
  <si>
    <t>Круглов Максим</t>
  </si>
  <si>
    <t>МИИГАиК</t>
  </si>
  <si>
    <t>Стравинская Арина</t>
  </si>
  <si>
    <t>Коногорский Никита</t>
  </si>
  <si>
    <t>Завьялов Игорь</t>
  </si>
  <si>
    <t>Каширских Дмитрий</t>
  </si>
  <si>
    <t>Суняйкина Валентина</t>
  </si>
  <si>
    <t>МЭИ</t>
  </si>
  <si>
    <t>Соловьев Максим</t>
  </si>
  <si>
    <t>Ефимов Алексей</t>
  </si>
  <si>
    <t>Дроздов Максим</t>
  </si>
  <si>
    <t>Дюжин Максим</t>
  </si>
  <si>
    <t>Глазков Александр</t>
  </si>
  <si>
    <t>МосГУ</t>
  </si>
  <si>
    <t>Меньшакова Наталья</t>
  </si>
  <si>
    <t>Гудкова Ольга</t>
  </si>
  <si>
    <t>Попова Наталья</t>
  </si>
  <si>
    <t>Павлов Александр</t>
  </si>
  <si>
    <t>МГПУ</t>
  </si>
  <si>
    <t>Байкова Маргарита</t>
  </si>
  <si>
    <t>Горина Анна</t>
  </si>
  <si>
    <t>Гончаров Сергей</t>
  </si>
  <si>
    <t>МАРХИ</t>
  </si>
  <si>
    <t>Саруханова Елена</t>
  </si>
  <si>
    <t>Ихмальян Марианна</t>
  </si>
  <si>
    <t>Пелепелина Елена</t>
  </si>
  <si>
    <t>Окунева Татьяна</t>
  </si>
  <si>
    <t>Минаева Татьяна</t>
  </si>
  <si>
    <t>РГУНГ</t>
  </si>
  <si>
    <t>Будников Валентин</t>
  </si>
  <si>
    <t>Михаленя Григорий</t>
  </si>
  <si>
    <t>Булгакова Елена</t>
  </si>
  <si>
    <t>Шахов Александр</t>
  </si>
  <si>
    <t>МАЭП</t>
  </si>
  <si>
    <t>Павлов Артем</t>
  </si>
  <si>
    <t>Колычев Дмитрий</t>
  </si>
  <si>
    <t>Ераалыев Нурас</t>
  </si>
  <si>
    <t>Ильясов Сулейман</t>
  </si>
  <si>
    <t>МФТИ</t>
  </si>
  <si>
    <t>Уваркин Глеб</t>
  </si>
  <si>
    <t>Борисов Дмитрий</t>
  </si>
  <si>
    <t>Бригида Егор</t>
  </si>
  <si>
    <t>Лоцманов Александр</t>
  </si>
  <si>
    <t>Петров Сергей</t>
  </si>
  <si>
    <t>РГАУ-МСХА</t>
  </si>
  <si>
    <t>Коробова Екатерина</t>
  </si>
  <si>
    <t>Очаев Нарин</t>
  </si>
  <si>
    <t>Крылов Павел</t>
  </si>
  <si>
    <t>Ковалева Марина</t>
  </si>
  <si>
    <t>Солоха Денис</t>
  </si>
  <si>
    <t>МПГУ</t>
  </si>
  <si>
    <t>Бурыкина Алиса</t>
  </si>
  <si>
    <t>Навроцкий Алексей</t>
  </si>
  <si>
    <t>Лисицкий Георгий</t>
  </si>
  <si>
    <t>Николаева Юлия</t>
  </si>
  <si>
    <t>Штукатурова Елизавета</t>
  </si>
  <si>
    <t>МГСУ</t>
  </si>
  <si>
    <t>Оверин Сергей</t>
  </si>
  <si>
    <t>Дементьева Анастасия</t>
  </si>
  <si>
    <t>Белякова Мария</t>
  </si>
  <si>
    <t>Золотарев Михаил</t>
  </si>
  <si>
    <t>Жогина Виктория</t>
  </si>
  <si>
    <t>РГСУ</t>
  </si>
  <si>
    <t>Бочков Антон</t>
  </si>
  <si>
    <t>Федоров Станислав</t>
  </si>
  <si>
    <t>Елагина Елизавета</t>
  </si>
  <si>
    <t>Полевой Михаил</t>
  </si>
  <si>
    <t>Парижев Ибрагим</t>
  </si>
  <si>
    <t>место М</t>
  </si>
  <si>
    <t>место Ж</t>
  </si>
  <si>
    <t>пор №</t>
  </si>
  <si>
    <t>впр М</t>
  </si>
  <si>
    <t>впр Ж</t>
  </si>
  <si>
    <t>Зам. Главного секретаря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</si>
</sst>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0"/>
      <name val="Arial Cyr"/>
      <family val="2"/>
    </font>
    <font>
      <sz val="10"/>
      <name val="Arial"/>
      <family val="0"/>
    </font>
    <font>
      <sz val="12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0"/>
      <color indexed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0" fillId="0" borderId="1" xfId="0" applyBorder="1" applyAlignment="1">
      <alignment wrapText="1"/>
    </xf>
    <xf numFmtId="164" fontId="0" fillId="0" borderId="1" xfId="0" applyBorder="1" applyAlignment="1">
      <alignment/>
    </xf>
    <xf numFmtId="164" fontId="0" fillId="0" borderId="2" xfId="0" applyBorder="1" applyAlignment="1">
      <alignment wrapText="1"/>
    </xf>
    <xf numFmtId="164" fontId="0" fillId="0" borderId="3" xfId="0" applyBorder="1" applyAlignment="1">
      <alignment wrapText="1"/>
    </xf>
    <xf numFmtId="164" fontId="0" fillId="0" borderId="4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 wrapText="1"/>
    </xf>
    <xf numFmtId="164" fontId="0" fillId="0" borderId="5" xfId="0" applyBorder="1" applyAlignment="1">
      <alignment wrapText="1"/>
    </xf>
    <xf numFmtId="164" fontId="0" fillId="0" borderId="6" xfId="0" applyBorder="1" applyAlignment="1">
      <alignment wrapText="1"/>
    </xf>
    <xf numFmtId="164" fontId="0" fillId="0" borderId="7" xfId="0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9" xfId="0" applyBorder="1" applyAlignment="1">
      <alignment wrapText="1"/>
    </xf>
    <xf numFmtId="164" fontId="0" fillId="0" borderId="0" xfId="0" applyBorder="1" applyAlignment="1">
      <alignment wrapText="1"/>
    </xf>
    <xf numFmtId="164" fontId="0" fillId="0" borderId="0" xfId="0" applyBorder="1" applyAlignment="1">
      <alignment/>
    </xf>
    <xf numFmtId="164" fontId="5" fillId="0" borderId="0" xfId="0" applyFont="1" applyFill="1" applyBorder="1" applyAlignment="1">
      <alignment/>
    </xf>
    <xf numFmtId="164" fontId="5" fillId="0" borderId="0" xfId="0" applyFont="1" applyAlignment="1">
      <alignment/>
    </xf>
    <xf numFmtId="164" fontId="0" fillId="0" borderId="1" xfId="0" applyFill="1" applyBorder="1" applyAlignment="1">
      <alignment/>
    </xf>
    <xf numFmtId="164" fontId="0" fillId="0" borderId="0" xfId="0" applyNumberFormat="1" applyAlignment="1">
      <alignment/>
    </xf>
    <xf numFmtId="164" fontId="0" fillId="0" borderId="10" xfId="0" applyFill="1" applyBorder="1" applyAlignment="1">
      <alignment/>
    </xf>
    <xf numFmtId="164" fontId="0" fillId="2" borderId="11" xfId="0" applyFill="1" applyBorder="1" applyAlignment="1">
      <alignment/>
    </xf>
    <xf numFmtId="164" fontId="0" fillId="0" borderId="12" xfId="0" applyBorder="1" applyAlignment="1">
      <alignment/>
    </xf>
    <xf numFmtId="164" fontId="0" fillId="2" borderId="13" xfId="0" applyFill="1" applyBorder="1" applyAlignment="1">
      <alignment/>
    </xf>
    <xf numFmtId="164" fontId="0" fillId="2" borderId="14" xfId="0" applyFill="1" applyBorder="1" applyAlignment="1">
      <alignment horizontal="right"/>
    </xf>
    <xf numFmtId="164" fontId="0" fillId="0" borderId="3" xfId="0" applyFill="1" applyBorder="1" applyAlignment="1">
      <alignment/>
    </xf>
    <xf numFmtId="164" fontId="0" fillId="0" borderId="3" xfId="0" applyBorder="1" applyAlignment="1">
      <alignment/>
    </xf>
    <xf numFmtId="164" fontId="0" fillId="0" borderId="6" xfId="0" applyBorder="1" applyAlignment="1">
      <alignment/>
    </xf>
    <xf numFmtId="164" fontId="0" fillId="2" borderId="14" xfId="0" applyFill="1" applyBorder="1" applyAlignment="1">
      <alignment/>
    </xf>
    <xf numFmtId="164" fontId="0" fillId="2" borderId="13" xfId="0" applyFill="1" applyBorder="1" applyAlignment="1">
      <alignment horizontal="right"/>
    </xf>
    <xf numFmtId="164" fontId="0" fillId="0" borderId="15" xfId="0" applyBorder="1" applyAlignment="1">
      <alignment/>
    </xf>
    <xf numFmtId="164" fontId="0" fillId="0" borderId="10" xfId="0" applyBorder="1" applyAlignment="1">
      <alignment/>
    </xf>
    <xf numFmtId="164" fontId="0" fillId="2" borderId="11" xfId="0" applyFill="1" applyBorder="1" applyAlignment="1">
      <alignment horizontal="right"/>
    </xf>
    <xf numFmtId="164" fontId="6" fillId="0" borderId="0" xfId="0" applyFont="1" applyBorder="1" applyAlignment="1">
      <alignment/>
    </xf>
    <xf numFmtId="164" fontId="0" fillId="0" borderId="2" xfId="0" applyBorder="1" applyAlignment="1">
      <alignment/>
    </xf>
    <xf numFmtId="164" fontId="0" fillId="3" borderId="2" xfId="0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2" xfId="0" applyFont="1" applyFill="1" applyBorder="1" applyAlignment="1">
      <alignment/>
    </xf>
    <xf numFmtId="164" fontId="0" fillId="3" borderId="16" xfId="0" applyFont="1" applyFill="1" applyBorder="1" applyAlignment="1">
      <alignment/>
    </xf>
    <xf numFmtId="164" fontId="0" fillId="3" borderId="0" xfId="0" applyFont="1" applyFill="1" applyBorder="1" applyAlignment="1">
      <alignment/>
    </xf>
    <xf numFmtId="164" fontId="0" fillId="4" borderId="0" xfId="0" applyFont="1" applyFill="1" applyBorder="1" applyAlignment="1">
      <alignment/>
    </xf>
    <xf numFmtId="164" fontId="0" fillId="2" borderId="0" xfId="0" applyFill="1" applyBorder="1" applyAlignment="1">
      <alignment/>
    </xf>
    <xf numFmtId="164" fontId="0" fillId="4" borderId="1" xfId="0" applyFill="1" applyBorder="1" applyAlignment="1">
      <alignment/>
    </xf>
    <xf numFmtId="164" fontId="0" fillId="2" borderId="1" xfId="0" applyFill="1" applyBorder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8"/>
  <sheetViews>
    <sheetView workbookViewId="0" topLeftCell="A1">
      <selection activeCell="A4" sqref="A4"/>
    </sheetView>
  </sheetViews>
  <sheetFormatPr defaultColWidth="9.00390625" defaultRowHeight="12.75"/>
  <cols>
    <col min="1" max="1" width="9.875" style="0" customWidth="1"/>
    <col min="2" max="2" width="25.125" style="0" customWidth="1"/>
    <col min="3" max="3" width="4.125" style="0" customWidth="1"/>
    <col min="4" max="4" width="6.875" style="0" customWidth="1"/>
    <col min="5" max="5" width="9.375" style="0" customWidth="1"/>
    <col min="6" max="6" width="6.625" style="0" customWidth="1"/>
    <col min="7" max="7" width="5.875" style="0" customWidth="1"/>
    <col min="8" max="8" width="6.625" style="0" customWidth="1"/>
  </cols>
  <sheetData>
    <row r="1" ht="12.75">
      <c r="D1" s="1" t="s">
        <v>0</v>
      </c>
    </row>
    <row r="2" ht="12.75">
      <c r="E2" s="2" t="s">
        <v>1</v>
      </c>
    </row>
    <row r="3" spans="3:4" ht="12.75">
      <c r="C3" s="3"/>
      <c r="D3" s="2" t="s">
        <v>2</v>
      </c>
    </row>
    <row r="4" ht="12.75">
      <c r="C4" s="3" t="s">
        <v>3</v>
      </c>
    </row>
    <row r="5" spans="1:10" ht="12.75">
      <c r="A5" s="4"/>
      <c r="B5" s="4"/>
      <c r="C5" s="4"/>
      <c r="D5" s="4"/>
      <c r="E5" s="5"/>
      <c r="F5" s="5"/>
      <c r="G5" s="5"/>
      <c r="H5" s="5"/>
      <c r="I5" s="5"/>
      <c r="J5" s="5"/>
    </row>
    <row r="6" spans="1:23" ht="28.5" customHeight="1">
      <c r="A6" s="6" t="str">
        <f>протокол!A1</f>
        <v>вуз</v>
      </c>
      <c r="B6" s="6" t="str">
        <f>протокол!B1</f>
        <v>фамилия</v>
      </c>
      <c r="C6" s="7" t="str">
        <f>протокол!E1</f>
        <v>пол</v>
      </c>
      <c r="D6" s="6" t="str">
        <f>протокол!F1</f>
        <v>БР рез</v>
      </c>
      <c r="E6" s="6" t="str">
        <f>протокол!J1</f>
        <v>БР место</v>
      </c>
      <c r="F6" s="8" t="str">
        <f>протокол!N1</f>
        <v>БР сумма</v>
      </c>
      <c r="G6" s="8" t="str">
        <f>протокол!O1</f>
        <v>501 место</v>
      </c>
      <c r="H6" s="8" t="str">
        <f>протокол!S1</f>
        <v>501 сумма</v>
      </c>
      <c r="I6" s="8" t="str">
        <f>протокол!T1</f>
        <v>сумма итог</v>
      </c>
      <c r="J6" s="8" t="str">
        <f>протокол!U1</f>
        <v>место ком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10" ht="12.75">
      <c r="A7" s="10" t="str">
        <f>протокол!A2</f>
        <v>РУДН</v>
      </c>
      <c r="B7" s="11" t="str">
        <f>протокол!B4</f>
        <v>Александров Кирилл </v>
      </c>
      <c r="C7" s="9" t="str">
        <f>протокол!E2</f>
        <v>м</v>
      </c>
      <c r="D7" s="11">
        <f>протокол!F2</f>
        <v>327</v>
      </c>
      <c r="E7" s="9">
        <f>протокол!J2</f>
        <v>14</v>
      </c>
      <c r="F7" s="10">
        <f>протокол!N2</f>
        <v>68</v>
      </c>
      <c r="G7" s="12">
        <f>протокол!O2</f>
        <v>5</v>
      </c>
      <c r="H7" s="10">
        <f>протокол!S2</f>
        <v>28</v>
      </c>
      <c r="I7" s="10">
        <f>протокол!T2</f>
        <v>96</v>
      </c>
      <c r="J7" s="10">
        <f>протокол!U2</f>
        <v>6</v>
      </c>
    </row>
    <row r="8" spans="1:10" ht="12.75">
      <c r="A8" s="10"/>
      <c r="B8" s="11" t="str">
        <f>протокол!B5</f>
        <v>Батурина Ольга </v>
      </c>
      <c r="C8" s="9" t="str">
        <f>протокол!E3</f>
        <v>м</v>
      </c>
      <c r="D8" s="11">
        <f>протокол!F3</f>
        <v>319</v>
      </c>
      <c r="E8" s="9">
        <f>протокол!J3</f>
        <v>15</v>
      </c>
      <c r="F8" s="10"/>
      <c r="G8" s="9">
        <f>протокол!O3</f>
        <v>9</v>
      </c>
      <c r="H8" s="10"/>
      <c r="I8" s="10"/>
      <c r="J8" s="10"/>
    </row>
    <row r="9" spans="1:10" ht="12.75">
      <c r="A9" s="10"/>
      <c r="B9" s="11" t="str">
        <f>протокол!B6</f>
        <v>Ковальчук Маргарита</v>
      </c>
      <c r="C9" s="9" t="str">
        <f>протокол!E4</f>
        <v>м</v>
      </c>
      <c r="D9" s="11">
        <f>протокол!F4</f>
        <v>299</v>
      </c>
      <c r="E9" s="9">
        <f>протокол!J4</f>
        <v>17</v>
      </c>
      <c r="F9" s="10"/>
      <c r="G9" s="9">
        <f>протокол!O4</f>
        <v>9</v>
      </c>
      <c r="H9" s="10"/>
      <c r="I9" s="10"/>
      <c r="J9" s="10"/>
    </row>
    <row r="10" spans="1:10" ht="12.75">
      <c r="A10" s="10"/>
      <c r="B10" s="11" t="str">
        <f>протокол!B5</f>
        <v>Батурина Ольга </v>
      </c>
      <c r="C10" s="9" t="str">
        <f>протокол!E5</f>
        <v>ж</v>
      </c>
      <c r="D10" s="11">
        <f>протокол!F5</f>
        <v>117</v>
      </c>
      <c r="E10" s="9">
        <f>протокол!J5</f>
        <v>22</v>
      </c>
      <c r="F10" s="10"/>
      <c r="G10" s="9">
        <f>протокол!O5</f>
        <v>5</v>
      </c>
      <c r="H10" s="10"/>
      <c r="I10" s="10"/>
      <c r="J10" s="10"/>
    </row>
    <row r="11" spans="1:10" ht="12.75">
      <c r="A11" s="10"/>
      <c r="B11" s="13" t="str">
        <f>протокол!B6</f>
        <v>Ковальчук Маргарита</v>
      </c>
      <c r="C11" s="4" t="str">
        <f>протокол!E6</f>
        <v>ж</v>
      </c>
      <c r="D11" s="13">
        <f>протокол!F6</f>
        <v>98</v>
      </c>
      <c r="E11" s="4">
        <f>протокол!J6</f>
        <v>26</v>
      </c>
      <c r="F11" s="10"/>
      <c r="G11" s="4">
        <f>протокол!O6</f>
        <v>25</v>
      </c>
      <c r="H11" s="10"/>
      <c r="I11" s="10"/>
      <c r="J11" s="10"/>
    </row>
    <row r="12" spans="1:10" ht="12.75">
      <c r="A12" s="10" t="str">
        <f>протокол!A7</f>
        <v>МГУПС</v>
      </c>
      <c r="B12" s="11" t="str">
        <f>протокол!B7</f>
        <v>Швец Валерия</v>
      </c>
      <c r="C12" s="9" t="str">
        <f>протокол!E7</f>
        <v>ж</v>
      </c>
      <c r="D12" s="11">
        <f>протокол!F7</f>
        <v>683</v>
      </c>
      <c r="E12" s="9">
        <f>протокол!J7</f>
        <v>2</v>
      </c>
      <c r="F12" s="10">
        <f>протокол!N7</f>
        <v>44</v>
      </c>
      <c r="G12" s="9">
        <f>протокол!O7</f>
        <v>2</v>
      </c>
      <c r="H12" s="10">
        <f>протокол!S7</f>
        <v>53</v>
      </c>
      <c r="I12" s="10">
        <f>протокол!T7</f>
        <v>97</v>
      </c>
      <c r="J12" s="10">
        <f>протокол!U7</f>
        <v>7</v>
      </c>
    </row>
    <row r="13" spans="1:10" ht="12.75">
      <c r="A13" s="10"/>
      <c r="B13" s="11" t="str">
        <f>протокол!B8</f>
        <v>Братчук Елена</v>
      </c>
      <c r="C13" s="9" t="str">
        <f>протокол!E8</f>
        <v>ж</v>
      </c>
      <c r="D13" s="11">
        <f>протокол!F8</f>
        <v>289</v>
      </c>
      <c r="E13" s="9">
        <f>протокол!J8</f>
        <v>5</v>
      </c>
      <c r="F13" s="10"/>
      <c r="G13" s="9">
        <f>протокол!O8</f>
        <v>9</v>
      </c>
      <c r="H13" s="10"/>
      <c r="I13" s="10"/>
      <c r="J13" s="10"/>
    </row>
    <row r="14" spans="1:10" ht="12.75">
      <c r="A14" s="10"/>
      <c r="B14" s="11" t="str">
        <f>протокол!B9</f>
        <v>Втюрина Елена</v>
      </c>
      <c r="C14" s="9" t="str">
        <f>протокол!E9</f>
        <v>ж</v>
      </c>
      <c r="D14" s="11">
        <f>протокол!F9</f>
        <v>236</v>
      </c>
      <c r="E14" s="9">
        <f>протокол!J9</f>
        <v>11</v>
      </c>
      <c r="F14" s="10"/>
      <c r="G14" s="9">
        <f>протокол!O9</f>
        <v>17</v>
      </c>
      <c r="H14" s="10"/>
      <c r="I14" s="10"/>
      <c r="J14" s="10"/>
    </row>
    <row r="15" spans="1:10" ht="12.75">
      <c r="A15" s="10"/>
      <c r="B15" s="11" t="str">
        <f>протокол!B10</f>
        <v>Костылев Антон</v>
      </c>
      <c r="C15" s="9" t="str">
        <f>протокол!E10</f>
        <v>м</v>
      </c>
      <c r="D15" s="11">
        <f>протокол!F10</f>
        <v>214</v>
      </c>
      <c r="E15" s="9">
        <f>протокол!J10</f>
        <v>26</v>
      </c>
      <c r="F15" s="10"/>
      <c r="G15" s="9">
        <f>протокол!O10</f>
        <v>25</v>
      </c>
      <c r="H15" s="10"/>
      <c r="I15" s="10"/>
      <c r="J15" s="10"/>
    </row>
    <row r="16" spans="1:10" ht="12.75">
      <c r="A16" s="10"/>
      <c r="B16" s="13" t="str">
        <f>протокол!B11</f>
        <v>Круглов Максим</v>
      </c>
      <c r="C16" s="4" t="str">
        <f>протокол!E11</f>
        <v>м</v>
      </c>
      <c r="D16" s="13">
        <f>протокол!F11</f>
        <v>197</v>
      </c>
      <c r="E16" s="4">
        <f>протокол!J11</f>
        <v>28</v>
      </c>
      <c r="F16" s="10"/>
      <c r="G16" s="4">
        <f>протокол!O11</f>
        <v>25</v>
      </c>
      <c r="H16" s="10"/>
      <c r="I16" s="10"/>
      <c r="J16" s="10"/>
    </row>
    <row r="17" spans="1:10" ht="12.75">
      <c r="A17" s="10" t="str">
        <f>протокол!A12</f>
        <v>МИИГАиК</v>
      </c>
      <c r="B17" s="11" t="str">
        <f>протокол!B12</f>
        <v>Стравинская Арина</v>
      </c>
      <c r="C17" s="9" t="str">
        <f>протокол!E12</f>
        <v>ж</v>
      </c>
      <c r="D17" s="11">
        <f>протокол!F12</f>
        <v>260</v>
      </c>
      <c r="E17" s="9">
        <f>протокол!J12</f>
        <v>8</v>
      </c>
      <c r="F17" s="10">
        <f>протокол!N12</f>
        <v>51</v>
      </c>
      <c r="G17" s="9">
        <f>протокол!O12</f>
        <v>9</v>
      </c>
      <c r="H17" s="10">
        <f>протокол!S12</f>
        <v>44</v>
      </c>
      <c r="I17" s="10">
        <f>протокол!T12</f>
        <v>95</v>
      </c>
      <c r="J17" s="10">
        <f>протокол!U12</f>
        <v>5</v>
      </c>
    </row>
    <row r="18" spans="1:10" ht="12.75">
      <c r="A18" s="10"/>
      <c r="B18" s="11" t="str">
        <f>протокол!B13</f>
        <v>Коногорский Никита</v>
      </c>
      <c r="C18" s="9" t="str">
        <f>протокол!E13</f>
        <v>м</v>
      </c>
      <c r="D18" s="11">
        <f>протокол!F13</f>
        <v>402</v>
      </c>
      <c r="E18" s="9">
        <f>протокол!J13</f>
        <v>8</v>
      </c>
      <c r="F18" s="10"/>
      <c r="G18" s="9">
        <f>протокол!O13</f>
        <v>9</v>
      </c>
      <c r="H18" s="10"/>
      <c r="I18" s="10"/>
      <c r="J18" s="10"/>
    </row>
    <row r="19" spans="1:10" ht="12.75">
      <c r="A19" s="10"/>
      <c r="B19" s="11" t="str">
        <f>протокол!B14</f>
        <v>Завьялов Игорь</v>
      </c>
      <c r="C19" s="9" t="str">
        <f>протокол!E14</f>
        <v>м</v>
      </c>
      <c r="D19" s="11">
        <f>протокол!F14</f>
        <v>268</v>
      </c>
      <c r="E19" s="9">
        <f>протокол!J14</f>
        <v>21</v>
      </c>
      <c r="F19" s="10"/>
      <c r="G19" s="9">
        <f>протокол!O14</f>
        <v>9</v>
      </c>
      <c r="H19" s="10"/>
      <c r="I19" s="10"/>
      <c r="J19" s="10"/>
    </row>
    <row r="20" spans="1:10" ht="12.75">
      <c r="A20" s="10"/>
      <c r="B20" s="11" t="str">
        <f>протокол!B15</f>
        <v>Каширских Дмитрий</v>
      </c>
      <c r="C20" s="9" t="str">
        <f>протокол!E15</f>
        <v>м</v>
      </c>
      <c r="D20" s="11">
        <f>протокол!F15</f>
        <v>315</v>
      </c>
      <c r="E20" s="9">
        <f>протокол!J15</f>
        <v>16</v>
      </c>
      <c r="F20" s="10"/>
      <c r="G20" s="9">
        <f>протокол!O15</f>
        <v>17</v>
      </c>
      <c r="H20" s="10"/>
      <c r="I20" s="10"/>
      <c r="J20" s="10"/>
    </row>
    <row r="21" spans="1:10" ht="12.75">
      <c r="A21" s="10"/>
      <c r="B21" s="13" t="str">
        <f>протокол!B16</f>
        <v>Суняйкина Валентина</v>
      </c>
      <c r="C21" s="4" t="str">
        <f>протокол!E16</f>
        <v>ж</v>
      </c>
      <c r="D21" s="13">
        <f>протокол!F16</f>
        <v>172</v>
      </c>
      <c r="E21" s="4">
        <f>протокол!J16</f>
        <v>19</v>
      </c>
      <c r="F21" s="10"/>
      <c r="G21" s="4">
        <f>протокол!O16</f>
        <v>17</v>
      </c>
      <c r="H21" s="10"/>
      <c r="I21" s="10"/>
      <c r="J21" s="10"/>
    </row>
    <row r="22" spans="1:10" ht="12.75">
      <c r="A22" s="10" t="str">
        <f>протокол!A17</f>
        <v>МЭИ</v>
      </c>
      <c r="B22" s="11" t="str">
        <f>протокол!B17</f>
        <v>Соловьев Максим</v>
      </c>
      <c r="C22" s="9" t="str">
        <f>протокол!E17</f>
        <v>м</v>
      </c>
      <c r="D22" s="11">
        <f>протокол!F17</f>
        <v>297</v>
      </c>
      <c r="E22" s="9">
        <f>протокол!J17</f>
        <v>18</v>
      </c>
      <c r="F22" s="10">
        <f>протокол!N17</f>
        <v>100</v>
      </c>
      <c r="G22" s="9">
        <f>протокол!O17</f>
        <v>17</v>
      </c>
      <c r="H22" s="10">
        <f>протокол!S17</f>
        <v>84</v>
      </c>
      <c r="I22" s="10">
        <f>протокол!T17</f>
        <v>184</v>
      </c>
      <c r="J22" s="10">
        <f>протокол!U17</f>
        <v>13</v>
      </c>
    </row>
    <row r="23" spans="1:10" ht="12.75">
      <c r="A23" s="10"/>
      <c r="B23" s="11" t="str">
        <f>протокол!B18</f>
        <v>Ефимов Алексей</v>
      </c>
      <c r="C23" s="9" t="str">
        <f>протокол!E18</f>
        <v>м</v>
      </c>
      <c r="D23" s="11">
        <f>протокол!F18</f>
        <v>265</v>
      </c>
      <c r="E23" s="9">
        <f>протокол!J18</f>
        <v>23</v>
      </c>
      <c r="F23" s="10"/>
      <c r="G23" s="9">
        <f>протокол!O18</f>
        <v>17</v>
      </c>
      <c r="H23" s="10"/>
      <c r="I23" s="10"/>
      <c r="J23" s="10"/>
    </row>
    <row r="24" spans="1:10" ht="12.75">
      <c r="A24" s="10"/>
      <c r="B24" s="11" t="str">
        <f>протокол!B19</f>
        <v>Дроздов Максим</v>
      </c>
      <c r="C24" s="9" t="str">
        <f>протокол!E19</f>
        <v>м</v>
      </c>
      <c r="D24" s="11">
        <f>протокол!F19</f>
        <v>201</v>
      </c>
      <c r="E24" s="9">
        <f>протокол!J19</f>
        <v>27</v>
      </c>
      <c r="F24" s="10"/>
      <c r="G24" s="9">
        <f>протокол!O19</f>
        <v>25</v>
      </c>
      <c r="H24" s="10"/>
      <c r="I24" s="10"/>
      <c r="J24" s="10"/>
    </row>
    <row r="25" spans="1:10" ht="12.75">
      <c r="A25" s="10"/>
      <c r="B25" s="11" t="str">
        <f>протокол!B20</f>
        <v>Дюжин Максим</v>
      </c>
      <c r="C25" s="9" t="str">
        <f>протокол!E20</f>
        <v>м</v>
      </c>
      <c r="D25" s="11">
        <f>протокол!F20</f>
        <v>183</v>
      </c>
      <c r="E25" s="9">
        <f>протокол!J20</f>
        <v>32</v>
      </c>
      <c r="F25" s="10"/>
      <c r="G25" s="9">
        <f>протокол!O20</f>
        <v>25</v>
      </c>
      <c r="H25" s="10"/>
      <c r="I25" s="10"/>
      <c r="J25" s="10"/>
    </row>
    <row r="26" spans="1:10" ht="12.75">
      <c r="A26" s="10"/>
      <c r="B26" s="11" t="str">
        <f>протокол!B21</f>
        <v>Глазков Александр</v>
      </c>
      <c r="C26" s="9" t="str">
        <f>протокол!E21</f>
        <v>м</v>
      </c>
      <c r="D26" s="11">
        <f>протокол!F21</f>
        <v>157</v>
      </c>
      <c r="E26" s="9">
        <f>протокол!J21</f>
        <v>35</v>
      </c>
      <c r="F26" s="10"/>
      <c r="G26" s="9">
        <f>протокол!O21</f>
        <v>25</v>
      </c>
      <c r="H26" s="10"/>
      <c r="I26" s="10"/>
      <c r="J26" s="10"/>
    </row>
    <row r="27" spans="1:10" ht="12.75">
      <c r="A27" s="10" t="str">
        <f>протокол!A22</f>
        <v>МосГУ</v>
      </c>
      <c r="B27" s="14" t="str">
        <f>протокол!B22</f>
        <v>Меньшакова Наталья</v>
      </c>
      <c r="C27" s="15" t="str">
        <f>протокол!E22</f>
        <v>ж</v>
      </c>
      <c r="D27" s="14">
        <f>протокол!F22</f>
        <v>340</v>
      </c>
      <c r="E27" s="15">
        <f>протокол!J22</f>
        <v>4</v>
      </c>
      <c r="F27" s="10">
        <f>протокол!N22</f>
        <v>36</v>
      </c>
      <c r="G27" s="15">
        <f>протокол!O22</f>
        <v>5</v>
      </c>
      <c r="H27" s="10">
        <f>протокол!S22</f>
        <v>32</v>
      </c>
      <c r="I27" s="10">
        <f>протокол!T22</f>
        <v>68</v>
      </c>
      <c r="J27" s="10">
        <f>протокол!U22</f>
        <v>2</v>
      </c>
    </row>
    <row r="28" spans="1:10" ht="12.75">
      <c r="A28" s="10"/>
      <c r="B28" s="11" t="str">
        <f>протокол!B23</f>
        <v>Гудкова Ольга</v>
      </c>
      <c r="C28" s="16" t="str">
        <f>протокол!E23</f>
        <v>ж</v>
      </c>
      <c r="D28" s="11">
        <f>протокол!F23</f>
        <v>277</v>
      </c>
      <c r="E28" s="16">
        <f>протокол!J23</f>
        <v>6</v>
      </c>
      <c r="F28" s="10"/>
      <c r="G28" s="16">
        <f>протокол!O23</f>
        <v>9</v>
      </c>
      <c r="H28" s="10"/>
      <c r="I28" s="10"/>
      <c r="J28" s="10"/>
    </row>
    <row r="29" spans="1:10" ht="12.75">
      <c r="A29" s="10"/>
      <c r="B29" s="11" t="str">
        <f>протокол!B24</f>
        <v>Попова Наталья</v>
      </c>
      <c r="C29" s="16" t="str">
        <f>протокол!E24</f>
        <v>ж</v>
      </c>
      <c r="D29" s="11">
        <f>протокол!F24</f>
        <v>217</v>
      </c>
      <c r="E29" s="16">
        <f>протокол!J24</f>
        <v>13</v>
      </c>
      <c r="F29" s="10"/>
      <c r="G29" s="16">
        <f>протокол!O24</f>
        <v>9</v>
      </c>
      <c r="H29" s="10"/>
      <c r="I29" s="10"/>
      <c r="J29" s="10"/>
    </row>
    <row r="30" spans="1:10" ht="12.75">
      <c r="A30" s="10"/>
      <c r="B30" s="11" t="str">
        <f>протокол!B25</f>
        <v>Павлов Александр</v>
      </c>
      <c r="C30" s="16" t="str">
        <f>протокол!E25</f>
        <v>м</v>
      </c>
      <c r="D30" s="11">
        <f>протокол!F25</f>
        <v>335</v>
      </c>
      <c r="E30" s="16">
        <f>протокол!J25</f>
        <v>13</v>
      </c>
      <c r="F30" s="10"/>
      <c r="G30" s="16">
        <f>протокол!O25</f>
        <v>9</v>
      </c>
      <c r="H30" s="10"/>
      <c r="I30" s="10"/>
      <c r="J30" s="10"/>
    </row>
    <row r="31" spans="1:10" ht="12.75">
      <c r="A31" s="10"/>
      <c r="B31" s="13">
        <f>протокол!B26</f>
        <v>0</v>
      </c>
      <c r="C31" s="4" t="str">
        <f>протокол!E26</f>
        <v>м</v>
      </c>
      <c r="D31" s="13">
        <f>протокол!F26</f>
        <v>0</v>
      </c>
      <c r="E31" s="4">
        <f>протокол!J26</f>
        <v>39</v>
      </c>
      <c r="F31" s="10"/>
      <c r="G31" s="4">
        <f>протокол!O26</f>
        <v>25</v>
      </c>
      <c r="H31" s="10"/>
      <c r="I31" s="10"/>
      <c r="J31" s="10"/>
    </row>
    <row r="32" spans="1:10" ht="12.75">
      <c r="A32" s="10" t="str">
        <f>протокол!A27</f>
        <v>МГПУ</v>
      </c>
      <c r="B32" s="11" t="str">
        <f>протокол!B27</f>
        <v>Байкова Маргарита</v>
      </c>
      <c r="C32" s="9" t="str">
        <f>протокол!E27</f>
        <v>ж</v>
      </c>
      <c r="D32" s="11">
        <f>протокол!F27</f>
        <v>219</v>
      </c>
      <c r="E32" s="9">
        <f>протокол!J27</f>
        <v>12</v>
      </c>
      <c r="F32" s="10">
        <f>протокол!N27</f>
        <v>100</v>
      </c>
      <c r="G32" s="9">
        <f>протокол!O27</f>
        <v>4</v>
      </c>
      <c r="H32" s="10">
        <f>протокол!S27</f>
        <v>71</v>
      </c>
      <c r="I32" s="10">
        <f>протокол!T27</f>
        <v>171</v>
      </c>
      <c r="J32" s="10">
        <f>протокол!U27</f>
        <v>12</v>
      </c>
    </row>
    <row r="33" spans="1:10" ht="12.75">
      <c r="A33" s="10"/>
      <c r="B33" s="11" t="str">
        <f>протокол!B28</f>
        <v>Горина Анна</v>
      </c>
      <c r="C33" s="9" t="str">
        <f>протокол!E28</f>
        <v>ж</v>
      </c>
      <c r="D33" s="11">
        <f>протокол!F28</f>
        <v>181</v>
      </c>
      <c r="E33" s="9">
        <f>протокол!J28</f>
        <v>16</v>
      </c>
      <c r="F33" s="10"/>
      <c r="G33" s="9">
        <f>протокол!O28</f>
        <v>17</v>
      </c>
      <c r="H33" s="10"/>
      <c r="I33" s="10"/>
      <c r="J33" s="10"/>
    </row>
    <row r="34" spans="1:10" ht="12.75">
      <c r="A34" s="10"/>
      <c r="B34" s="11" t="str">
        <f>протокол!B29</f>
        <v>Гончаров Сергей</v>
      </c>
      <c r="C34" s="9" t="str">
        <f>протокол!E29</f>
        <v>м</v>
      </c>
      <c r="D34" s="11">
        <f>протокол!F29</f>
        <v>183</v>
      </c>
      <c r="E34" s="9">
        <f>протокол!J29</f>
        <v>33</v>
      </c>
      <c r="F34" s="10"/>
      <c r="G34" s="9">
        <f>протокол!O29</f>
        <v>25</v>
      </c>
      <c r="H34" s="10"/>
      <c r="I34" s="10"/>
      <c r="J34" s="10"/>
    </row>
    <row r="35" spans="1:10" ht="12.75">
      <c r="A35" s="10"/>
      <c r="B35" s="11">
        <f>протокол!B30</f>
        <v>0</v>
      </c>
      <c r="C35" s="9" t="str">
        <f>протокол!E30</f>
        <v>м</v>
      </c>
      <c r="D35" s="11">
        <f>протокол!F30</f>
        <v>0</v>
      </c>
      <c r="E35" s="9">
        <f>протокол!J30</f>
        <v>39</v>
      </c>
      <c r="F35" s="10"/>
      <c r="G35" s="9">
        <f>протокол!O30</f>
        <v>25</v>
      </c>
      <c r="H35" s="10"/>
      <c r="I35" s="10"/>
      <c r="J35" s="10"/>
    </row>
    <row r="36" spans="1:10" ht="12.75">
      <c r="A36" s="10"/>
      <c r="B36" s="13">
        <f>протокол!B31</f>
        <v>0</v>
      </c>
      <c r="C36" s="4" t="str">
        <f>протокол!E31</f>
        <v>м</v>
      </c>
      <c r="D36" s="13">
        <f>протокол!F31</f>
        <v>0</v>
      </c>
      <c r="E36" s="4">
        <f>протокол!J31</f>
        <v>39</v>
      </c>
      <c r="F36" s="10"/>
      <c r="G36" s="4">
        <f>протокол!O31</f>
        <v>25</v>
      </c>
      <c r="H36" s="10"/>
      <c r="I36" s="10"/>
      <c r="J36" s="10"/>
    </row>
    <row r="37" spans="1:10" ht="12.75">
      <c r="A37" s="10" t="str">
        <f>протокол!A32</f>
        <v>МАРХИ</v>
      </c>
      <c r="B37" s="11" t="str">
        <f>протокол!B32</f>
        <v>Саруханова Елена</v>
      </c>
      <c r="C37" s="9" t="str">
        <f>протокол!E32</f>
        <v>ж</v>
      </c>
      <c r="D37" s="11">
        <f>протокол!F32</f>
        <v>252</v>
      </c>
      <c r="E37" s="9">
        <f>протокол!J32</f>
        <v>9</v>
      </c>
      <c r="F37" s="10">
        <f>протокол!N32</f>
        <v>53</v>
      </c>
      <c r="G37" s="9">
        <f>протокол!O32</f>
        <v>5</v>
      </c>
      <c r="H37" s="10">
        <f>протокол!S32</f>
        <v>40</v>
      </c>
      <c r="I37" s="10">
        <f>протокол!T32</f>
        <v>93</v>
      </c>
      <c r="J37" s="10">
        <f>протокол!U32</f>
        <v>4</v>
      </c>
    </row>
    <row r="38" spans="1:10" ht="12.75">
      <c r="A38" s="10"/>
      <c r="B38" s="11" t="str">
        <f>протокол!B33</f>
        <v>Ихмальян Марианна</v>
      </c>
      <c r="C38" s="9" t="str">
        <f>протокол!E33</f>
        <v>ж</v>
      </c>
      <c r="D38" s="11">
        <f>протокол!F33</f>
        <v>248</v>
      </c>
      <c r="E38" s="9">
        <f>протокол!J33</f>
        <v>10</v>
      </c>
      <c r="F38" s="10"/>
      <c r="G38" s="9">
        <f>протокол!O33</f>
        <v>9</v>
      </c>
      <c r="H38" s="10"/>
      <c r="I38" s="10"/>
      <c r="J38" s="10"/>
    </row>
    <row r="39" spans="1:10" ht="12.75">
      <c r="A39" s="10"/>
      <c r="B39" s="11" t="str">
        <f>протокол!B34</f>
        <v>Пелепелина Елена</v>
      </c>
      <c r="C39" s="9" t="str">
        <f>протокол!E34</f>
        <v>ж</v>
      </c>
      <c r="D39" s="11">
        <f>протокол!F34</f>
        <v>195</v>
      </c>
      <c r="E39" s="9">
        <f>протокол!J34</f>
        <v>14</v>
      </c>
      <c r="F39" s="10"/>
      <c r="G39" s="9">
        <f>протокол!O34</f>
        <v>9</v>
      </c>
      <c r="H39" s="10"/>
      <c r="I39" s="10"/>
      <c r="J39" s="10"/>
    </row>
    <row r="40" spans="1:10" ht="12.75">
      <c r="A40" s="10"/>
      <c r="B40" s="11" t="str">
        <f>протокол!B35</f>
        <v>Окунева Татьяна</v>
      </c>
      <c r="C40" s="9" t="str">
        <f>протокол!E35</f>
        <v>ж</v>
      </c>
      <c r="D40" s="11">
        <f>протокол!F35</f>
        <v>165</v>
      </c>
      <c r="E40" s="9">
        <f>протокол!J35</f>
        <v>20</v>
      </c>
      <c r="F40" s="10"/>
      <c r="G40" s="9">
        <f>протокол!O35</f>
        <v>17</v>
      </c>
      <c r="H40" s="10"/>
      <c r="I40" s="10"/>
      <c r="J40" s="10"/>
    </row>
    <row r="41" spans="1:10" ht="12.75">
      <c r="A41" s="10"/>
      <c r="B41" s="13" t="str">
        <f>протокол!B36</f>
        <v>Минаева Татьяна</v>
      </c>
      <c r="C41" s="4" t="str">
        <f>протокол!E36</f>
        <v>ж</v>
      </c>
      <c r="D41" s="13">
        <f>протокол!F36</f>
        <v>85</v>
      </c>
      <c r="E41" s="4">
        <f>протокол!J36</f>
        <v>27</v>
      </c>
      <c r="F41" s="10"/>
      <c r="G41" s="4">
        <f>протокол!O36</f>
        <v>25</v>
      </c>
      <c r="H41" s="10"/>
      <c r="I41" s="10"/>
      <c r="J41" s="10"/>
    </row>
    <row r="42" spans="1:10" ht="12.75">
      <c r="A42" s="10" t="str">
        <f>протокол!A37</f>
        <v>РГУНГ</v>
      </c>
      <c r="B42" s="11" t="str">
        <f>протокол!B37</f>
        <v>Будников Валентин</v>
      </c>
      <c r="C42" s="9" t="str">
        <f>протокол!E37</f>
        <v>м</v>
      </c>
      <c r="D42" s="11">
        <f>протокол!F37</f>
        <v>510</v>
      </c>
      <c r="E42" s="9">
        <f>протокол!J37</f>
        <v>2</v>
      </c>
      <c r="F42" s="10">
        <f>протокол!N37</f>
        <v>52</v>
      </c>
      <c r="G42" s="9">
        <f>протокол!O37</f>
        <v>5</v>
      </c>
      <c r="H42" s="10">
        <f>протокол!S37</f>
        <v>50</v>
      </c>
      <c r="I42" s="10">
        <f>протокол!T37</f>
        <v>102</v>
      </c>
      <c r="J42" s="10">
        <f>протокол!U37</f>
        <v>9</v>
      </c>
    </row>
    <row r="43" spans="1:10" ht="12.75">
      <c r="A43" s="10"/>
      <c r="B43" s="11" t="str">
        <f>протокол!B38</f>
        <v>Михаленя Григорий</v>
      </c>
      <c r="C43" s="9" t="str">
        <f>протокол!E38</f>
        <v>м</v>
      </c>
      <c r="D43" s="11">
        <f>протокол!F38</f>
        <v>459</v>
      </c>
      <c r="E43" s="9">
        <f>протокол!J38</f>
        <v>4</v>
      </c>
      <c r="F43" s="10"/>
      <c r="G43" s="9">
        <f>протокол!O38</f>
        <v>3</v>
      </c>
      <c r="H43" s="10"/>
      <c r="I43" s="10"/>
      <c r="J43" s="10"/>
    </row>
    <row r="44" spans="1:10" ht="12.75">
      <c r="A44" s="10"/>
      <c r="B44" s="11" t="str">
        <f>протокол!B39</f>
        <v>Булгакова Елена</v>
      </c>
      <c r="C44" s="9" t="str">
        <f>протокол!E39</f>
        <v>ж</v>
      </c>
      <c r="D44" s="11">
        <f>протокол!F39</f>
        <v>133</v>
      </c>
      <c r="E44" s="9">
        <f>протокол!J39</f>
        <v>21</v>
      </c>
      <c r="F44" s="10"/>
      <c r="G44" s="9">
        <f>протокол!O39</f>
        <v>17</v>
      </c>
      <c r="H44" s="10"/>
      <c r="I44" s="10"/>
      <c r="J44" s="10"/>
    </row>
    <row r="45" spans="1:10" ht="12.75">
      <c r="A45" s="10"/>
      <c r="B45" s="11" t="str">
        <f>протокол!B40</f>
        <v>Шахов Александр</v>
      </c>
      <c r="C45" s="9" t="str">
        <f>протокол!E40</f>
        <v>м</v>
      </c>
      <c r="D45" s="11">
        <f>протокол!F40</f>
        <v>263</v>
      </c>
      <c r="E45" s="9">
        <f>протокол!J40</f>
        <v>25</v>
      </c>
      <c r="F45" s="10"/>
      <c r="G45" s="9">
        <f>протокол!O40</f>
        <v>25</v>
      </c>
      <c r="H45" s="10"/>
      <c r="I45" s="10"/>
      <c r="J45" s="10"/>
    </row>
    <row r="46" spans="1:10" ht="12.75">
      <c r="A46" s="10"/>
      <c r="B46" s="13">
        <f>протокол!B41</f>
        <v>0</v>
      </c>
      <c r="C46" s="4" t="str">
        <f>протокол!E41</f>
        <v>м</v>
      </c>
      <c r="D46" s="13">
        <f>протокол!F41</f>
        <v>0</v>
      </c>
      <c r="E46" s="4">
        <f>протокол!J41</f>
        <v>39</v>
      </c>
      <c r="F46" s="10"/>
      <c r="G46" s="4">
        <f>протокол!O41</f>
        <v>25</v>
      </c>
      <c r="H46" s="10"/>
      <c r="I46" s="10"/>
      <c r="J46" s="10"/>
    </row>
    <row r="47" spans="1:10" ht="12.75">
      <c r="A47" s="10" t="str">
        <f>протокол!A42</f>
        <v>МАЭП</v>
      </c>
      <c r="B47" s="11" t="str">
        <f>протокол!B42</f>
        <v>Павлов Артем</v>
      </c>
      <c r="C47" s="9" t="str">
        <f>протокол!E42</f>
        <v>м</v>
      </c>
      <c r="D47" s="11">
        <f>протокол!F42</f>
        <v>285</v>
      </c>
      <c r="E47" s="9">
        <f>протокол!J42</f>
        <v>20</v>
      </c>
      <c r="F47" s="10">
        <f>протокол!N42</f>
        <v>125</v>
      </c>
      <c r="G47" s="9">
        <f>протокол!O42</f>
        <v>17</v>
      </c>
      <c r="H47" s="10">
        <f>протокол!S42</f>
        <v>92</v>
      </c>
      <c r="I47" s="10">
        <f>протокол!T42</f>
        <v>217</v>
      </c>
      <c r="J47" s="10">
        <f>протокол!U42</f>
        <v>14</v>
      </c>
    </row>
    <row r="48" spans="1:10" ht="12.75">
      <c r="A48" s="10"/>
      <c r="B48" s="11" t="str">
        <f>протокол!B43</f>
        <v>Колычев Дмитрий</v>
      </c>
      <c r="C48" s="9" t="str">
        <f>протокол!E43</f>
        <v>м</v>
      </c>
      <c r="D48" s="11">
        <f>протокол!F43</f>
        <v>185</v>
      </c>
      <c r="E48" s="9">
        <f>протокол!J43</f>
        <v>31</v>
      </c>
      <c r="F48" s="10"/>
      <c r="G48" s="9">
        <f>протокол!O43</f>
        <v>25</v>
      </c>
      <c r="H48" s="10"/>
      <c r="I48" s="10"/>
      <c r="J48" s="10"/>
    </row>
    <row r="49" spans="1:10" ht="12.75">
      <c r="A49" s="10"/>
      <c r="B49" s="11" t="str">
        <f>протокол!B44</f>
        <v>Ераалыев Нурас</v>
      </c>
      <c r="C49" s="9" t="str">
        <f>протокол!E44</f>
        <v>м</v>
      </c>
      <c r="D49" s="11">
        <f>протокол!F44</f>
        <v>139</v>
      </c>
      <c r="E49" s="9">
        <f>протокол!J44</f>
        <v>36</v>
      </c>
      <c r="F49" s="10"/>
      <c r="G49" s="9">
        <f>протокол!O44</f>
        <v>25</v>
      </c>
      <c r="H49" s="10"/>
      <c r="I49" s="10"/>
      <c r="J49" s="10"/>
    </row>
    <row r="50" spans="1:10" ht="12.75">
      <c r="A50" s="10"/>
      <c r="B50" s="11" t="str">
        <f>протокол!B45</f>
        <v>Ильясов Сулейман</v>
      </c>
      <c r="C50" s="9" t="str">
        <f>протокол!E45</f>
        <v>м</v>
      </c>
      <c r="D50" s="11">
        <f>протокол!F45</f>
        <v>55</v>
      </c>
      <c r="E50" s="9">
        <f>протокол!J45</f>
        <v>38</v>
      </c>
      <c r="F50" s="10"/>
      <c r="G50" s="9">
        <f>протокол!O45</f>
        <v>25</v>
      </c>
      <c r="H50" s="10"/>
      <c r="I50" s="10"/>
      <c r="J50" s="10"/>
    </row>
    <row r="51" spans="1:10" ht="12.75">
      <c r="A51" s="10"/>
      <c r="B51" s="11">
        <f>протокол!B46</f>
        <v>0</v>
      </c>
      <c r="C51" s="9" t="str">
        <f>протокол!E46</f>
        <v>м</v>
      </c>
      <c r="D51" s="11">
        <f>протокол!F46</f>
        <v>0</v>
      </c>
      <c r="E51" s="9">
        <f>протокол!J46</f>
        <v>39</v>
      </c>
      <c r="F51" s="10"/>
      <c r="G51" s="9">
        <f>протокол!O46</f>
        <v>25</v>
      </c>
      <c r="H51" s="10"/>
      <c r="I51" s="10"/>
      <c r="J51" s="10"/>
    </row>
    <row r="52" spans="1:10" ht="12.75">
      <c r="A52" s="10" t="str">
        <f>протокол!A47</f>
        <v>МФТИ</v>
      </c>
      <c r="B52" s="14" t="str">
        <f>протокол!B47</f>
        <v>Уваркин Глеб</v>
      </c>
      <c r="C52" s="15" t="str">
        <f>протокол!E47</f>
        <v>м</v>
      </c>
      <c r="D52" s="14">
        <f>протокол!F47</f>
        <v>445</v>
      </c>
      <c r="E52" s="15">
        <f>протокол!J47</f>
        <v>5</v>
      </c>
      <c r="F52" s="10">
        <f>протокол!N47</f>
        <v>54</v>
      </c>
      <c r="G52" s="15">
        <f>протокол!O47</f>
        <v>5</v>
      </c>
      <c r="H52" s="10">
        <f>протокол!S47</f>
        <v>44</v>
      </c>
      <c r="I52" s="10">
        <f>протокол!T47</f>
        <v>98</v>
      </c>
      <c r="J52" s="10">
        <f>протокол!U47</f>
        <v>8</v>
      </c>
    </row>
    <row r="53" spans="1:10" ht="12.75">
      <c r="A53" s="10"/>
      <c r="B53" s="11" t="str">
        <f>протокол!B48</f>
        <v>Борисов Дмитрий</v>
      </c>
      <c r="C53" s="16" t="str">
        <f>протокол!E48</f>
        <v>м</v>
      </c>
      <c r="D53" s="11">
        <f>протокол!F48</f>
        <v>396</v>
      </c>
      <c r="E53" s="16">
        <f>протокол!J48</f>
        <v>9</v>
      </c>
      <c r="F53" s="10"/>
      <c r="G53" s="16">
        <f>протокол!O48</f>
        <v>5</v>
      </c>
      <c r="H53" s="10"/>
      <c r="I53" s="10"/>
      <c r="J53" s="10"/>
    </row>
    <row r="54" spans="1:10" ht="12.75">
      <c r="A54" s="10"/>
      <c r="B54" s="11" t="str">
        <f>протокол!B49</f>
        <v>Бригида Егор</v>
      </c>
      <c r="C54" s="16" t="str">
        <f>протокол!E49</f>
        <v>м</v>
      </c>
      <c r="D54" s="11">
        <f>протокол!F49</f>
        <v>365</v>
      </c>
      <c r="E54" s="16">
        <f>протокол!J49</f>
        <v>11</v>
      </c>
      <c r="F54" s="10"/>
      <c r="G54" s="16">
        <f>протокол!O49</f>
        <v>9</v>
      </c>
      <c r="H54" s="10"/>
      <c r="I54" s="10"/>
      <c r="J54" s="10"/>
    </row>
    <row r="55" spans="1:10" ht="12.75">
      <c r="A55" s="10"/>
      <c r="B55" s="11" t="str">
        <f>протокол!B50</f>
        <v>Лоцманов Александр</v>
      </c>
      <c r="C55" s="16" t="str">
        <f>протокол!E50</f>
        <v>м</v>
      </c>
      <c r="D55" s="11">
        <f>протокол!F50</f>
        <v>190</v>
      </c>
      <c r="E55" s="16">
        <f>протокол!J50</f>
        <v>29</v>
      </c>
      <c r="F55" s="10"/>
      <c r="G55" s="16">
        <f>протокол!O50</f>
        <v>25</v>
      </c>
      <c r="H55" s="10"/>
      <c r="I55" s="10"/>
      <c r="J55" s="10"/>
    </row>
    <row r="56" spans="1:10" ht="12.75">
      <c r="A56" s="10"/>
      <c r="B56" s="13" t="str">
        <f>протокол!B51</f>
        <v>Петров Сергей</v>
      </c>
      <c r="C56" s="4" t="str">
        <f>протокол!E51</f>
        <v>м</v>
      </c>
      <c r="D56" s="13">
        <f>протокол!F51</f>
        <v>187</v>
      </c>
      <c r="E56" s="4">
        <f>протокол!J51</f>
        <v>30</v>
      </c>
      <c r="F56" s="10"/>
      <c r="G56" s="4">
        <f>протокол!O51</f>
        <v>25</v>
      </c>
      <c r="H56" s="10"/>
      <c r="I56" s="10"/>
      <c r="J56" s="10"/>
    </row>
    <row r="57" spans="1:10" ht="12.75">
      <c r="A57" s="10" t="str">
        <f>протокол!A52</f>
        <v>РГАУ-МСХА</v>
      </c>
      <c r="B57" s="11" t="str">
        <f>протокол!B52</f>
        <v>Коробова Екатерина</v>
      </c>
      <c r="C57" s="9" t="str">
        <f>протокол!E52</f>
        <v>ж</v>
      </c>
      <c r="D57" s="11">
        <f>протокол!F52</f>
        <v>350</v>
      </c>
      <c r="E57" s="9">
        <f>протокол!J52</f>
        <v>3</v>
      </c>
      <c r="F57" s="10">
        <f>протокол!N52</f>
        <v>36</v>
      </c>
      <c r="G57" s="9">
        <f>протокол!O52</f>
        <v>3</v>
      </c>
      <c r="H57" s="10">
        <f>протокол!S52</f>
        <v>46</v>
      </c>
      <c r="I57" s="10">
        <f>протокол!T52</f>
        <v>82</v>
      </c>
      <c r="J57" s="10">
        <f>протокол!U52</f>
        <v>3</v>
      </c>
    </row>
    <row r="58" spans="1:10" ht="12.75">
      <c r="A58" s="10"/>
      <c r="B58" s="11" t="str">
        <f>протокол!B53</f>
        <v>Очаев Нарин</v>
      </c>
      <c r="C58" s="9" t="str">
        <f>протокол!E53</f>
        <v>м</v>
      </c>
      <c r="D58" s="11">
        <f>протокол!F53</f>
        <v>466</v>
      </c>
      <c r="E58" s="9">
        <f>протокол!J53</f>
        <v>3</v>
      </c>
      <c r="F58" s="10"/>
      <c r="G58" s="9">
        <f>протокол!O53</f>
        <v>9</v>
      </c>
      <c r="H58" s="10"/>
      <c r="I58" s="10"/>
      <c r="J58" s="10"/>
    </row>
    <row r="59" spans="1:10" ht="12.75">
      <c r="A59" s="10"/>
      <c r="B59" s="11" t="str">
        <f>протокол!B54</f>
        <v>Крылов Павел</v>
      </c>
      <c r="C59" s="9" t="str">
        <f>протокол!E54</f>
        <v>м</v>
      </c>
      <c r="D59" s="11">
        <f>протокол!F54</f>
        <v>357</v>
      </c>
      <c r="E59" s="9">
        <f>протокол!J54</f>
        <v>12</v>
      </c>
      <c r="F59" s="10"/>
      <c r="G59" s="9">
        <f>протокол!O54</f>
        <v>17</v>
      </c>
      <c r="H59" s="10"/>
      <c r="I59" s="10"/>
      <c r="J59" s="10"/>
    </row>
    <row r="60" spans="1:10" ht="12.75">
      <c r="A60" s="10"/>
      <c r="B60" s="11" t="str">
        <f>протокол!B55</f>
        <v>Ковалева Марина</v>
      </c>
      <c r="C60" s="9" t="str">
        <f>протокол!E55</f>
        <v>ж</v>
      </c>
      <c r="D60" s="11">
        <f>протокол!F55</f>
        <v>174</v>
      </c>
      <c r="E60" s="9">
        <f>протокол!J55</f>
        <v>18</v>
      </c>
      <c r="F60" s="10"/>
      <c r="G60" s="9">
        <f>протокол!O55</f>
        <v>17</v>
      </c>
      <c r="H60" s="10"/>
      <c r="I60" s="10"/>
      <c r="J60" s="10"/>
    </row>
    <row r="61" spans="1:10" ht="12.75">
      <c r="A61" s="10"/>
      <c r="B61" s="13" t="str">
        <f>протокол!B56</f>
        <v>Солоха Денис</v>
      </c>
      <c r="C61" s="4" t="str">
        <f>протокол!E56</f>
        <v>м</v>
      </c>
      <c r="D61" s="13">
        <f>протокол!F56</f>
        <v>291</v>
      </c>
      <c r="E61" s="4">
        <f>протокол!J56</f>
        <v>19</v>
      </c>
      <c r="F61" s="10"/>
      <c r="G61" s="4">
        <f>протокол!O56</f>
        <v>17</v>
      </c>
      <c r="H61" s="10"/>
      <c r="I61" s="10"/>
      <c r="J61" s="10"/>
    </row>
    <row r="62" spans="1:10" ht="12.75">
      <c r="A62" s="10" t="str">
        <f>протокол!A57</f>
        <v>МПГУ</v>
      </c>
      <c r="B62" s="11" t="str">
        <f>протокол!B57</f>
        <v>Бурыкина Алиса</v>
      </c>
      <c r="C62" s="9" t="str">
        <f>протокол!E57</f>
        <v>ж</v>
      </c>
      <c r="D62" s="11">
        <f>протокол!F57</f>
        <v>773</v>
      </c>
      <c r="E62" s="9">
        <f>протокол!J57</f>
        <v>1</v>
      </c>
      <c r="F62" s="10">
        <f>протокол!N57</f>
        <v>24</v>
      </c>
      <c r="G62" s="9">
        <f>протокол!O57</f>
        <v>1</v>
      </c>
      <c r="H62" s="10">
        <f>протокол!S57</f>
        <v>11</v>
      </c>
      <c r="I62" s="10">
        <f>протокол!T57</f>
        <v>35</v>
      </c>
      <c r="J62" s="10">
        <f>протокол!U57</f>
        <v>1</v>
      </c>
    </row>
    <row r="63" spans="1:10" ht="12.75">
      <c r="A63" s="10"/>
      <c r="B63" s="11" t="str">
        <f>протокол!B58</f>
        <v>Навроцкий Алексей</v>
      </c>
      <c r="C63" s="9" t="str">
        <f>протокол!E58</f>
        <v>м</v>
      </c>
      <c r="D63" s="11">
        <f>протокол!F58</f>
        <v>419</v>
      </c>
      <c r="E63" s="9">
        <f>протокол!J58</f>
        <v>6</v>
      </c>
      <c r="F63" s="10"/>
      <c r="G63" s="9">
        <f>протокол!O58</f>
        <v>4</v>
      </c>
      <c r="H63" s="10"/>
      <c r="I63" s="10"/>
      <c r="J63" s="10"/>
    </row>
    <row r="64" spans="1:10" ht="12.75">
      <c r="A64" s="10"/>
      <c r="B64" s="11" t="str">
        <f>протокол!B59</f>
        <v>Лисицкий Георгий</v>
      </c>
      <c r="C64" s="9" t="str">
        <f>протокол!E59</f>
        <v>м</v>
      </c>
      <c r="D64" s="11">
        <f>протокол!F59</f>
        <v>369</v>
      </c>
      <c r="E64" s="9">
        <f>протокол!J59</f>
        <v>10</v>
      </c>
      <c r="F64" s="10"/>
      <c r="G64" s="9">
        <f>протокол!O59</f>
        <v>1</v>
      </c>
      <c r="H64" s="10"/>
      <c r="I64" s="10"/>
      <c r="J64" s="10"/>
    </row>
    <row r="65" spans="1:10" ht="12.75">
      <c r="A65" s="10"/>
      <c r="B65" s="11" t="str">
        <f>протокол!B60</f>
        <v>Николаева Юлия</v>
      </c>
      <c r="C65" s="9" t="str">
        <f>протокол!E60</f>
        <v>ж</v>
      </c>
      <c r="D65" s="11">
        <f>протокол!F60</f>
        <v>265</v>
      </c>
      <c r="E65" s="9">
        <f>протокол!J60</f>
        <v>7</v>
      </c>
      <c r="F65" s="10"/>
      <c r="G65" s="9">
        <f>протокол!O60</f>
        <v>5</v>
      </c>
      <c r="H65" s="10"/>
      <c r="I65" s="10"/>
      <c r="J65" s="10"/>
    </row>
    <row r="66" spans="1:10" ht="12.75">
      <c r="A66" s="10"/>
      <c r="B66" s="13" t="str">
        <f>протокол!B61</f>
        <v>Штукатурова Елизавета</v>
      </c>
      <c r="C66" s="4" t="str">
        <f>протокол!E61</f>
        <v>ж</v>
      </c>
      <c r="D66" s="13">
        <f>протокол!F61</f>
        <v>187</v>
      </c>
      <c r="E66" s="4">
        <f>протокол!J61</f>
        <v>15</v>
      </c>
      <c r="F66" s="10"/>
      <c r="G66" s="4">
        <f>протокол!O61</f>
        <v>9</v>
      </c>
      <c r="H66" s="10"/>
      <c r="I66" s="10"/>
      <c r="J66" s="10"/>
    </row>
    <row r="67" spans="1:10" ht="12.75">
      <c r="A67" s="10" t="str">
        <f>протокол!A62</f>
        <v>МГСУ</v>
      </c>
      <c r="B67" s="11" t="str">
        <f>протокол!B62</f>
        <v>Оверин Сергей</v>
      </c>
      <c r="C67" s="9" t="str">
        <f>протокол!E62</f>
        <v>м</v>
      </c>
      <c r="D67" s="11">
        <f>протокол!F62</f>
        <v>419</v>
      </c>
      <c r="E67" s="9">
        <f>протокол!J62</f>
        <v>7</v>
      </c>
      <c r="F67" s="10">
        <f>протокол!N62</f>
        <v>71</v>
      </c>
      <c r="G67" s="9">
        <f>протокол!O62</f>
        <v>9</v>
      </c>
      <c r="H67" s="10">
        <f>протокол!S62</f>
        <v>52</v>
      </c>
      <c r="I67" s="10">
        <f>протокол!T62</f>
        <v>123</v>
      </c>
      <c r="J67" s="10">
        <f>протокол!U62</f>
        <v>10</v>
      </c>
    </row>
    <row r="68" spans="1:10" ht="12.75">
      <c r="A68" s="10"/>
      <c r="B68" s="11" t="str">
        <f>протокол!B63</f>
        <v>Дементьева Анастасия</v>
      </c>
      <c r="C68" s="9" t="str">
        <f>протокол!E63</f>
        <v>ж</v>
      </c>
      <c r="D68" s="11">
        <f>протокол!F63</f>
        <v>181</v>
      </c>
      <c r="E68" s="9">
        <f>протокол!J63</f>
        <v>17</v>
      </c>
      <c r="F68" s="10"/>
      <c r="G68" s="9">
        <f>протокол!O63</f>
        <v>9</v>
      </c>
      <c r="H68" s="10"/>
      <c r="I68" s="10"/>
      <c r="J68" s="10"/>
    </row>
    <row r="69" spans="1:10" ht="12.75">
      <c r="A69" s="10"/>
      <c r="B69" s="11" t="str">
        <f>протокол!B64</f>
        <v>Белякова Мария</v>
      </c>
      <c r="C69" s="9" t="str">
        <f>протокол!E64</f>
        <v>ж</v>
      </c>
      <c r="D69" s="11">
        <f>протокол!F64</f>
        <v>117</v>
      </c>
      <c r="E69" s="9">
        <f>протокол!J64</f>
        <v>23</v>
      </c>
      <c r="F69" s="10"/>
      <c r="G69" s="9">
        <f>протокол!O64</f>
        <v>17</v>
      </c>
      <c r="H69" s="10"/>
      <c r="I69" s="10"/>
      <c r="J69" s="10"/>
    </row>
    <row r="70" spans="1:10" ht="12.75">
      <c r="A70" s="10"/>
      <c r="B70" s="11" t="str">
        <f>протокол!B65</f>
        <v>Золотарев Михаил</v>
      </c>
      <c r="C70" s="9" t="str">
        <f>протокол!E65</f>
        <v>м</v>
      </c>
      <c r="D70" s="11">
        <f>протокол!F65</f>
        <v>265</v>
      </c>
      <c r="E70" s="9">
        <f>протокол!J65</f>
        <v>24</v>
      </c>
      <c r="F70" s="10"/>
      <c r="G70" s="9">
        <f>протокол!O65</f>
        <v>17</v>
      </c>
      <c r="H70" s="10"/>
      <c r="I70" s="10"/>
      <c r="J70" s="10"/>
    </row>
    <row r="71" spans="1:10" ht="12.75">
      <c r="A71" s="10"/>
      <c r="B71" s="13" t="str">
        <f>протокол!B66</f>
        <v>Жогина Виктория</v>
      </c>
      <c r="C71" s="4" t="str">
        <f>протокол!E66</f>
        <v>ж</v>
      </c>
      <c r="D71" s="13">
        <f>протокол!F66</f>
        <v>116</v>
      </c>
      <c r="E71" s="4">
        <f>протокол!J66</f>
        <v>24</v>
      </c>
      <c r="F71" s="10"/>
      <c r="G71" s="4">
        <f>протокол!O66</f>
        <v>17</v>
      </c>
      <c r="H71" s="10"/>
      <c r="I71" s="10"/>
      <c r="J71" s="10"/>
    </row>
    <row r="72" spans="1:10" ht="12.75">
      <c r="A72" s="10" t="str">
        <f>протокол!A67</f>
        <v>РГСУ</v>
      </c>
      <c r="B72" s="11" t="str">
        <f>протокол!B67</f>
        <v>Бочков Антон</v>
      </c>
      <c r="C72" s="9" t="str">
        <f>протокол!E67</f>
        <v>м</v>
      </c>
      <c r="D72" s="11">
        <f>протокол!F67</f>
        <v>681</v>
      </c>
      <c r="E72" s="9">
        <f>протокол!J67</f>
        <v>1</v>
      </c>
      <c r="F72" s="10">
        <f>протокол!N67</f>
        <v>82</v>
      </c>
      <c r="G72" s="9">
        <f>протокол!O67</f>
        <v>2</v>
      </c>
      <c r="H72" s="10">
        <f>протокол!S67</f>
        <v>69</v>
      </c>
      <c r="I72" s="10">
        <f>протокол!T67</f>
        <v>151</v>
      </c>
      <c r="J72" s="10">
        <f>протокол!U67</f>
        <v>11</v>
      </c>
    </row>
    <row r="73" spans="1:10" ht="12.75">
      <c r="A73" s="10"/>
      <c r="B73" s="11" t="str">
        <f>протокол!B68</f>
        <v>Федоров Станислав</v>
      </c>
      <c r="C73" s="9" t="str">
        <f>протокол!E68</f>
        <v>м</v>
      </c>
      <c r="D73" s="11">
        <f>протокол!F68</f>
        <v>266</v>
      </c>
      <c r="E73" s="9">
        <f>протокол!J68</f>
        <v>22</v>
      </c>
      <c r="F73" s="10"/>
      <c r="G73" s="9">
        <f>протокол!O68</f>
        <v>17</v>
      </c>
      <c r="H73" s="10"/>
      <c r="I73" s="10"/>
      <c r="J73" s="10"/>
    </row>
    <row r="74" spans="1:10" ht="12.75">
      <c r="A74" s="10"/>
      <c r="B74" s="11" t="str">
        <f>протокол!B69</f>
        <v>Елагина Елизавета</v>
      </c>
      <c r="C74" s="9" t="str">
        <f>протокол!E69</f>
        <v>ж</v>
      </c>
      <c r="D74" s="11">
        <f>протокол!F69</f>
        <v>109</v>
      </c>
      <c r="E74" s="9">
        <f>протокол!J69</f>
        <v>25</v>
      </c>
      <c r="F74" s="10"/>
      <c r="G74" s="9">
        <f>протокол!O69</f>
        <v>25</v>
      </c>
      <c r="H74" s="10"/>
      <c r="I74" s="10"/>
      <c r="J74" s="10"/>
    </row>
    <row r="75" spans="1:10" ht="12.75">
      <c r="A75" s="10"/>
      <c r="B75" s="11" t="str">
        <f>протокол!B70</f>
        <v>Полевой Михаил</v>
      </c>
      <c r="C75" s="9" t="str">
        <f>протокол!E70</f>
        <v>м</v>
      </c>
      <c r="D75" s="11">
        <f>протокол!F70</f>
        <v>180</v>
      </c>
      <c r="E75" s="9">
        <f>протокол!J70</f>
        <v>34</v>
      </c>
      <c r="F75" s="10"/>
      <c r="G75" s="9">
        <f>протокол!O70</f>
        <v>25</v>
      </c>
      <c r="H75" s="10"/>
      <c r="I75" s="10"/>
      <c r="J75" s="10"/>
    </row>
    <row r="76" spans="1:10" ht="12.75">
      <c r="A76" s="10"/>
      <c r="B76" s="13" t="str">
        <f>протокол!B71</f>
        <v>Парижев Ибрагим</v>
      </c>
      <c r="C76" s="4" t="str">
        <f>протокол!E71</f>
        <v>м</v>
      </c>
      <c r="D76" s="13">
        <f>протокол!F71</f>
        <v>87</v>
      </c>
      <c r="E76" s="4">
        <f>протокол!J71</f>
        <v>37</v>
      </c>
      <c r="F76" s="10"/>
      <c r="G76" s="4">
        <f>протокол!O71</f>
        <v>25</v>
      </c>
      <c r="H76" s="10"/>
      <c r="I76" s="10"/>
      <c r="J76" s="10"/>
    </row>
    <row r="77" spans="1:10" ht="12.75">
      <c r="A77" s="10">
        <f>протокол!A72</f>
        <v>0</v>
      </c>
      <c r="B77" s="11">
        <f>протокол!B72</f>
        <v>0</v>
      </c>
      <c r="C77" s="9" t="str">
        <f>протокол!E72</f>
        <v>м</v>
      </c>
      <c r="D77" s="11">
        <f>протокол!F72</f>
        <v>0</v>
      </c>
      <c r="E77" s="9">
        <f>протокол!J72</f>
        <v>39</v>
      </c>
      <c r="F77" s="10">
        <f>протокол!N72</f>
        <v>156</v>
      </c>
      <c r="G77" s="9">
        <f>протокол!O72</f>
        <v>25</v>
      </c>
      <c r="H77" s="10">
        <f>протокол!S72</f>
        <v>100</v>
      </c>
      <c r="I77" s="10">
        <f>протокол!T72</f>
        <v>256</v>
      </c>
      <c r="J77" s="10">
        <f>протокол!U72</f>
        <v>15</v>
      </c>
    </row>
    <row r="78" spans="1:10" ht="12.75">
      <c r="A78" s="10"/>
      <c r="B78" s="11">
        <f>протокол!B73</f>
        <v>0</v>
      </c>
      <c r="C78" s="9" t="str">
        <f>протокол!E73</f>
        <v>м</v>
      </c>
      <c r="D78" s="11">
        <f>протокол!F73</f>
        <v>0</v>
      </c>
      <c r="E78" s="9">
        <f>протокол!J73</f>
        <v>39</v>
      </c>
      <c r="F78" s="10"/>
      <c r="G78" s="9">
        <f>протокол!O73</f>
        <v>25</v>
      </c>
      <c r="H78" s="10"/>
      <c r="I78" s="10"/>
      <c r="J78" s="10"/>
    </row>
    <row r="79" spans="1:10" ht="12.75">
      <c r="A79" s="10"/>
      <c r="B79" s="11">
        <f>протокол!B74</f>
        <v>0</v>
      </c>
      <c r="C79" s="9" t="str">
        <f>протокол!E74</f>
        <v>м</v>
      </c>
      <c r="D79" s="11">
        <f>протокол!F74</f>
        <v>0</v>
      </c>
      <c r="E79" s="9">
        <f>протокол!J74</f>
        <v>39</v>
      </c>
      <c r="F79" s="10"/>
      <c r="G79" s="9">
        <f>протокол!O74</f>
        <v>25</v>
      </c>
      <c r="H79" s="10"/>
      <c r="I79" s="10"/>
      <c r="J79" s="10"/>
    </row>
    <row r="80" spans="1:10" ht="12.75">
      <c r="A80" s="10"/>
      <c r="B80" s="11">
        <f>протокол!B75</f>
        <v>0</v>
      </c>
      <c r="C80" s="9" t="str">
        <f>протокол!E75</f>
        <v>м</v>
      </c>
      <c r="D80" s="11">
        <f>протокол!F75</f>
        <v>0</v>
      </c>
      <c r="E80" s="9">
        <f>протокол!J75</f>
        <v>39</v>
      </c>
      <c r="F80" s="10"/>
      <c r="G80" s="9">
        <f>протокол!O75</f>
        <v>25</v>
      </c>
      <c r="H80" s="10"/>
      <c r="I80" s="10"/>
      <c r="J80" s="10"/>
    </row>
    <row r="81" spans="1:10" ht="12.75">
      <c r="A81" s="10"/>
      <c r="B81" s="13">
        <f>протокол!B76</f>
        <v>0</v>
      </c>
      <c r="C81" s="4" t="str">
        <f>протокол!E76</f>
        <v>м</v>
      </c>
      <c r="D81" s="13">
        <f>протокол!F76</f>
        <v>0</v>
      </c>
      <c r="E81" s="4">
        <f>протокол!J76</f>
        <v>39</v>
      </c>
      <c r="F81" s="10"/>
      <c r="G81" s="4">
        <f>протокол!O76</f>
        <v>25</v>
      </c>
      <c r="H81" s="10"/>
      <c r="I81" s="10"/>
      <c r="J81" s="10"/>
    </row>
    <row r="82" spans="1:10" ht="12.75">
      <c r="A82" s="10">
        <f>протокол!A77</f>
        <v>0</v>
      </c>
      <c r="B82" s="11">
        <f>протокол!B77</f>
        <v>0</v>
      </c>
      <c r="C82" s="9" t="str">
        <f>протокол!E77</f>
        <v>м</v>
      </c>
      <c r="D82" s="11">
        <f>протокол!F77</f>
        <v>0</v>
      </c>
      <c r="E82" s="9">
        <f>протокол!J77</f>
        <v>39</v>
      </c>
      <c r="F82" s="10">
        <f>протокол!N77</f>
        <v>156</v>
      </c>
      <c r="G82" s="9">
        <f>протокол!O77</f>
        <v>25</v>
      </c>
      <c r="H82" s="10">
        <f>протокол!S77</f>
        <v>100</v>
      </c>
      <c r="I82" s="10">
        <f>протокол!T77</f>
        <v>256</v>
      </c>
      <c r="J82" s="10">
        <f>протокол!U77</f>
        <v>15</v>
      </c>
    </row>
    <row r="83" spans="1:10" ht="12.75">
      <c r="A83" s="10"/>
      <c r="B83" s="11">
        <f>протокол!B78</f>
        <v>0</v>
      </c>
      <c r="C83" s="9" t="str">
        <f>протокол!E78</f>
        <v>м</v>
      </c>
      <c r="D83" s="11">
        <f>протокол!F78</f>
        <v>0</v>
      </c>
      <c r="E83" s="9">
        <f>протокол!J78</f>
        <v>39</v>
      </c>
      <c r="F83" s="10"/>
      <c r="G83" s="9">
        <f>протокол!O78</f>
        <v>25</v>
      </c>
      <c r="H83" s="10"/>
      <c r="I83" s="10"/>
      <c r="J83" s="10"/>
    </row>
    <row r="84" spans="1:10" ht="12.75">
      <c r="A84" s="10"/>
      <c r="B84" s="11">
        <f>протокол!B79</f>
        <v>0</v>
      </c>
      <c r="C84" s="9" t="str">
        <f>протокол!E79</f>
        <v>м</v>
      </c>
      <c r="D84" s="11">
        <f>протокол!F79</f>
        <v>0</v>
      </c>
      <c r="E84" s="9">
        <f>протокол!J79</f>
        <v>39</v>
      </c>
      <c r="F84" s="10"/>
      <c r="G84" s="9">
        <f>протокол!O79</f>
        <v>25</v>
      </c>
      <c r="H84" s="10"/>
      <c r="I84" s="10"/>
      <c r="J84" s="10"/>
    </row>
    <row r="85" spans="1:10" ht="12.75">
      <c r="A85" s="10"/>
      <c r="B85" s="11">
        <f>протокол!B80</f>
        <v>0</v>
      </c>
      <c r="C85" s="9" t="str">
        <f>протокол!E80</f>
        <v>м</v>
      </c>
      <c r="D85" s="11">
        <f>протокол!F80</f>
        <v>0</v>
      </c>
      <c r="E85" s="9">
        <f>протокол!J80</f>
        <v>39</v>
      </c>
      <c r="F85" s="10"/>
      <c r="G85" s="9">
        <f>протокол!O80</f>
        <v>25</v>
      </c>
      <c r="H85" s="10"/>
      <c r="I85" s="10"/>
      <c r="J85" s="10"/>
    </row>
    <row r="86" spans="1:10" ht="12.75">
      <c r="A86" s="10"/>
      <c r="B86" s="13">
        <f>протокол!B81</f>
        <v>0</v>
      </c>
      <c r="C86" s="4" t="str">
        <f>протокол!E81</f>
        <v>м</v>
      </c>
      <c r="D86" s="13">
        <f>протокол!F81</f>
        <v>0</v>
      </c>
      <c r="E86" s="4">
        <f>протокол!J81</f>
        <v>39</v>
      </c>
      <c r="F86" s="10"/>
      <c r="G86" s="4">
        <f>протокол!O81</f>
        <v>25</v>
      </c>
      <c r="H86" s="10"/>
      <c r="I86" s="10"/>
      <c r="J86" s="10"/>
    </row>
    <row r="87" spans="1:10" ht="12.75">
      <c r="A87" s="10">
        <f>протокол!A82</f>
        <v>0</v>
      </c>
      <c r="B87" s="11">
        <f>протокол!B82</f>
        <v>0</v>
      </c>
      <c r="C87" s="9" t="str">
        <f>протокол!E82</f>
        <v>м</v>
      </c>
      <c r="D87" s="11">
        <f>протокол!F82</f>
        <v>0</v>
      </c>
      <c r="E87" s="9">
        <f>протокол!J82</f>
        <v>39</v>
      </c>
      <c r="F87" s="10">
        <f>протокол!N82</f>
        <v>156</v>
      </c>
      <c r="G87" s="9">
        <f>протокол!O82</f>
        <v>25</v>
      </c>
      <c r="H87" s="10">
        <f>протокол!S82</f>
        <v>100</v>
      </c>
      <c r="I87" s="10">
        <f>протокол!T82</f>
        <v>256</v>
      </c>
      <c r="J87" s="10">
        <f>протокол!U82</f>
        <v>15</v>
      </c>
    </row>
    <row r="88" spans="1:10" ht="12.75">
      <c r="A88" s="10"/>
      <c r="B88" s="11">
        <f>протокол!B83</f>
        <v>0</v>
      </c>
      <c r="C88" s="9" t="str">
        <f>протокол!E83</f>
        <v>м</v>
      </c>
      <c r="D88" s="11">
        <f>протокол!F83</f>
        <v>0</v>
      </c>
      <c r="E88" s="9">
        <f>протокол!J83</f>
        <v>39</v>
      </c>
      <c r="F88" s="10"/>
      <c r="G88" s="9">
        <f>протокол!O83</f>
        <v>25</v>
      </c>
      <c r="H88" s="10"/>
      <c r="I88" s="10"/>
      <c r="J88" s="10"/>
    </row>
    <row r="89" spans="1:10" ht="12.75">
      <c r="A89" s="10"/>
      <c r="B89" s="11">
        <f>протокол!B84</f>
        <v>0</v>
      </c>
      <c r="C89" s="9" t="str">
        <f>протокол!E84</f>
        <v>м</v>
      </c>
      <c r="D89" s="11">
        <f>протокол!F84</f>
        <v>0</v>
      </c>
      <c r="E89" s="9">
        <f>протокол!J84</f>
        <v>39</v>
      </c>
      <c r="F89" s="10"/>
      <c r="G89" s="9">
        <f>протокол!O84</f>
        <v>25</v>
      </c>
      <c r="H89" s="10"/>
      <c r="I89" s="10"/>
      <c r="J89" s="10"/>
    </row>
    <row r="90" spans="1:10" ht="12.75">
      <c r="A90" s="10"/>
      <c r="B90" s="11">
        <f>протокол!B85</f>
        <v>0</v>
      </c>
      <c r="C90" s="9" t="str">
        <f>протокол!E85</f>
        <v>м</v>
      </c>
      <c r="D90" s="11">
        <f>протокол!F85</f>
        <v>0</v>
      </c>
      <c r="E90" s="9">
        <f>протокол!J85</f>
        <v>39</v>
      </c>
      <c r="F90" s="10"/>
      <c r="G90" s="9">
        <f>протокол!O85</f>
        <v>25</v>
      </c>
      <c r="H90" s="10"/>
      <c r="I90" s="10"/>
      <c r="J90" s="10"/>
    </row>
    <row r="91" spans="1:10" ht="12.75">
      <c r="A91" s="10"/>
      <c r="B91" s="13">
        <f>протокол!B86</f>
        <v>0</v>
      </c>
      <c r="C91" s="4" t="str">
        <f>протокол!E86</f>
        <v>м</v>
      </c>
      <c r="D91" s="13">
        <f>протокол!F86</f>
        <v>0</v>
      </c>
      <c r="E91" s="4">
        <f>протокол!J86</f>
        <v>39</v>
      </c>
      <c r="F91" s="10"/>
      <c r="G91" s="4">
        <f>протокол!O86</f>
        <v>25</v>
      </c>
      <c r="H91" s="10"/>
      <c r="I91" s="10"/>
      <c r="J91" s="10"/>
    </row>
    <row r="92" spans="1:10" ht="12.75">
      <c r="A92" s="10">
        <f>протокол!A87</f>
        <v>0</v>
      </c>
      <c r="B92" s="11">
        <f>протокол!B87</f>
        <v>0</v>
      </c>
      <c r="C92" s="9" t="str">
        <f>протокол!E87</f>
        <v>м</v>
      </c>
      <c r="D92" s="11">
        <f>протокол!F87</f>
        <v>0</v>
      </c>
      <c r="E92" s="9">
        <f>протокол!J87</f>
        <v>39</v>
      </c>
      <c r="F92" s="10">
        <f>протокол!N87</f>
        <v>156</v>
      </c>
      <c r="G92" s="9">
        <f>протокол!O87</f>
        <v>25</v>
      </c>
      <c r="H92" s="10">
        <f>протокол!S87</f>
        <v>100</v>
      </c>
      <c r="I92" s="10">
        <f>протокол!T87</f>
        <v>256</v>
      </c>
      <c r="J92" s="10">
        <f>протокол!U87</f>
        <v>15</v>
      </c>
    </row>
    <row r="93" spans="1:10" ht="12.75">
      <c r="A93" s="10"/>
      <c r="B93" s="11">
        <f>протокол!B88</f>
        <v>0</v>
      </c>
      <c r="C93" s="9" t="str">
        <f>протокол!E88</f>
        <v>м</v>
      </c>
      <c r="D93" s="11">
        <f>протокол!F88</f>
        <v>0</v>
      </c>
      <c r="E93" s="9">
        <f>протокол!J88</f>
        <v>39</v>
      </c>
      <c r="F93" s="10"/>
      <c r="G93" s="9">
        <f>протокол!O88</f>
        <v>25</v>
      </c>
      <c r="H93" s="10"/>
      <c r="I93" s="10"/>
      <c r="J93" s="10"/>
    </row>
    <row r="94" spans="1:10" ht="12.75">
      <c r="A94" s="10"/>
      <c r="B94" s="11">
        <f>протокол!B89</f>
        <v>0</v>
      </c>
      <c r="C94" s="9" t="str">
        <f>протокол!E89</f>
        <v>м</v>
      </c>
      <c r="D94" s="11">
        <f>протокол!F89</f>
        <v>0</v>
      </c>
      <c r="E94" s="9">
        <f>протокол!J89</f>
        <v>39</v>
      </c>
      <c r="F94" s="10"/>
      <c r="G94" s="9">
        <f>протокол!O89</f>
        <v>25</v>
      </c>
      <c r="H94" s="10"/>
      <c r="I94" s="10"/>
      <c r="J94" s="10"/>
    </row>
    <row r="95" spans="1:10" ht="12.75">
      <c r="A95" s="10"/>
      <c r="B95" s="11">
        <f>протокол!B90</f>
        <v>0</v>
      </c>
      <c r="C95" s="9" t="str">
        <f>протокол!E90</f>
        <v>м</v>
      </c>
      <c r="D95" s="11">
        <f>протокол!F90</f>
        <v>0</v>
      </c>
      <c r="E95" s="9">
        <f>протокол!J90</f>
        <v>39</v>
      </c>
      <c r="F95" s="10"/>
      <c r="G95" s="9">
        <f>протокол!O90</f>
        <v>25</v>
      </c>
      <c r="H95" s="10"/>
      <c r="I95" s="10"/>
      <c r="J95" s="10"/>
    </row>
    <row r="96" spans="1:10" ht="12.75">
      <c r="A96" s="10"/>
      <c r="B96" s="13">
        <f>протокол!B91</f>
        <v>0</v>
      </c>
      <c r="C96" s="4" t="str">
        <f>протокол!E91</f>
        <v>м</v>
      </c>
      <c r="D96" s="13">
        <f>протокол!F91</f>
        <v>0</v>
      </c>
      <c r="E96" s="4">
        <f>протокол!J91</f>
        <v>39</v>
      </c>
      <c r="F96" s="10"/>
      <c r="G96" s="4">
        <f>протокол!O91</f>
        <v>25</v>
      </c>
      <c r="H96" s="10"/>
      <c r="I96" s="10"/>
      <c r="J96" s="10"/>
    </row>
    <row r="97" spans="1:10" ht="12.75">
      <c r="A97" s="10">
        <f>протокол!A92</f>
        <v>0</v>
      </c>
      <c r="B97" s="11">
        <f>протокол!B92</f>
        <v>0</v>
      </c>
      <c r="C97" s="9" t="str">
        <f>протокол!E92</f>
        <v>м</v>
      </c>
      <c r="D97" s="11">
        <f>протокол!F92</f>
        <v>0</v>
      </c>
      <c r="E97" s="9">
        <f>протокол!J92</f>
        <v>39</v>
      </c>
      <c r="F97" s="10">
        <f>протокол!N92</f>
        <v>156</v>
      </c>
      <c r="G97" s="9">
        <f>протокол!O92</f>
        <v>25</v>
      </c>
      <c r="H97" s="10">
        <f>протокол!S92</f>
        <v>100</v>
      </c>
      <c r="I97" s="10">
        <f>протокол!T92</f>
        <v>256</v>
      </c>
      <c r="J97" s="10">
        <f>протокол!U92</f>
        <v>15</v>
      </c>
    </row>
    <row r="98" spans="1:10" ht="12.75">
      <c r="A98" s="10"/>
      <c r="B98" s="11">
        <f>протокол!B93</f>
        <v>0</v>
      </c>
      <c r="C98" s="9" t="str">
        <f>протокол!E93</f>
        <v>м</v>
      </c>
      <c r="D98" s="11">
        <f>протокол!F93</f>
        <v>0</v>
      </c>
      <c r="E98" s="9">
        <f>протокол!J93</f>
        <v>39</v>
      </c>
      <c r="F98" s="10"/>
      <c r="G98" s="9">
        <f>протокол!O93</f>
        <v>25</v>
      </c>
      <c r="H98" s="10"/>
      <c r="I98" s="10"/>
      <c r="J98" s="10"/>
    </row>
    <row r="99" spans="1:10" ht="12.75">
      <c r="A99" s="10"/>
      <c r="B99" s="11">
        <f>протокол!B94</f>
        <v>0</v>
      </c>
      <c r="C99" s="9" t="str">
        <f>протокол!E94</f>
        <v>м</v>
      </c>
      <c r="D99" s="11">
        <f>протокол!F94</f>
        <v>0</v>
      </c>
      <c r="E99" s="9">
        <f>протокол!J94</f>
        <v>39</v>
      </c>
      <c r="F99" s="10"/>
      <c r="G99" s="9">
        <f>протокол!O94</f>
        <v>25</v>
      </c>
      <c r="H99" s="10"/>
      <c r="I99" s="10"/>
      <c r="J99" s="10"/>
    </row>
    <row r="100" spans="1:10" ht="12.75">
      <c r="A100" s="10"/>
      <c r="B100" s="11">
        <f>протокол!B95</f>
        <v>0</v>
      </c>
      <c r="C100" s="9" t="str">
        <f>протокол!E95</f>
        <v>м</v>
      </c>
      <c r="D100" s="11">
        <f>протокол!F95</f>
        <v>0</v>
      </c>
      <c r="E100" s="9">
        <f>протокол!J95</f>
        <v>39</v>
      </c>
      <c r="F100" s="10"/>
      <c r="G100" s="9">
        <f>протокол!O95</f>
        <v>25</v>
      </c>
      <c r="H100" s="10"/>
      <c r="I100" s="10"/>
      <c r="J100" s="10"/>
    </row>
    <row r="101" spans="1:10" ht="12.75">
      <c r="A101" s="10"/>
      <c r="B101" s="13">
        <f>протокол!B96</f>
        <v>0</v>
      </c>
      <c r="C101" s="4" t="str">
        <f>протокол!E96</f>
        <v>м</v>
      </c>
      <c r="D101" s="13">
        <f>протокол!F96</f>
        <v>0</v>
      </c>
      <c r="E101" s="4">
        <f>протокол!J96</f>
        <v>39</v>
      </c>
      <c r="F101" s="10"/>
      <c r="G101" s="4">
        <f>протокол!O96</f>
        <v>25</v>
      </c>
      <c r="H101" s="10"/>
      <c r="I101" s="10"/>
      <c r="J101" s="10"/>
    </row>
    <row r="102" spans="1:10" ht="12.75">
      <c r="A102" s="10">
        <f>протокол!A97</f>
        <v>0</v>
      </c>
      <c r="B102" s="11">
        <f>протокол!B97</f>
        <v>0</v>
      </c>
      <c r="C102" s="9" t="str">
        <f>протокол!E97</f>
        <v>м</v>
      </c>
      <c r="D102" s="11">
        <f>протокол!F97</f>
        <v>0</v>
      </c>
      <c r="E102" s="9">
        <f>протокол!J97</f>
        <v>39</v>
      </c>
      <c r="F102" s="10">
        <f>протокол!N97</f>
        <v>156</v>
      </c>
      <c r="G102" s="9">
        <f>протокол!O97</f>
        <v>25</v>
      </c>
      <c r="H102" s="10">
        <f>протокол!S97</f>
        <v>100</v>
      </c>
      <c r="I102" s="10">
        <f>протокол!T97</f>
        <v>256</v>
      </c>
      <c r="J102" s="10">
        <f>протокол!U97</f>
        <v>15</v>
      </c>
    </row>
    <row r="103" spans="1:10" ht="12.75">
      <c r="A103" s="10"/>
      <c r="B103" s="11">
        <f>протокол!B98</f>
        <v>0</v>
      </c>
      <c r="C103" s="9" t="str">
        <f>протокол!E98</f>
        <v>м</v>
      </c>
      <c r="D103" s="11">
        <f>протокол!F98</f>
        <v>0</v>
      </c>
      <c r="E103" s="9">
        <f>протокол!J98</f>
        <v>39</v>
      </c>
      <c r="F103" s="10"/>
      <c r="G103" s="9">
        <f>протокол!O98</f>
        <v>25</v>
      </c>
      <c r="H103" s="10"/>
      <c r="I103" s="10"/>
      <c r="J103" s="10"/>
    </row>
    <row r="104" spans="1:10" ht="12.75">
      <c r="A104" s="10"/>
      <c r="B104" s="11">
        <f>протокол!B99</f>
        <v>0</v>
      </c>
      <c r="C104" s="9" t="str">
        <f>протокол!E99</f>
        <v>м</v>
      </c>
      <c r="D104" s="11">
        <f>протокол!F99</f>
        <v>0</v>
      </c>
      <c r="E104" s="9">
        <f>протокол!J99</f>
        <v>39</v>
      </c>
      <c r="F104" s="10"/>
      <c r="G104" s="9">
        <f>протокол!O99</f>
        <v>25</v>
      </c>
      <c r="H104" s="10"/>
      <c r="I104" s="10"/>
      <c r="J104" s="10"/>
    </row>
    <row r="105" spans="1:10" ht="12.75">
      <c r="A105" s="10"/>
      <c r="B105" s="11">
        <f>протокол!B100</f>
        <v>0</v>
      </c>
      <c r="C105" s="9" t="str">
        <f>протокол!E100</f>
        <v>м</v>
      </c>
      <c r="D105" s="11">
        <f>протокол!F100</f>
        <v>0</v>
      </c>
      <c r="E105" s="9">
        <f>протокол!J100</f>
        <v>39</v>
      </c>
      <c r="F105" s="10"/>
      <c r="G105" s="9">
        <f>протокол!O100</f>
        <v>25</v>
      </c>
      <c r="H105" s="10"/>
      <c r="I105" s="10"/>
      <c r="J105" s="10"/>
    </row>
    <row r="106" spans="1:10" ht="12.75">
      <c r="A106" s="10"/>
      <c r="B106" s="13">
        <f>протокол!B101</f>
        <v>0</v>
      </c>
      <c r="C106" s="4" t="str">
        <f>протокол!E101</f>
        <v>м</v>
      </c>
      <c r="D106" s="13">
        <f>протокол!F101</f>
        <v>0</v>
      </c>
      <c r="E106" s="4">
        <f>протокол!J101</f>
        <v>39</v>
      </c>
      <c r="F106" s="10"/>
      <c r="G106" s="4">
        <f>протокол!O101</f>
        <v>25</v>
      </c>
      <c r="H106" s="10"/>
      <c r="I106" s="10"/>
      <c r="J106" s="10"/>
    </row>
    <row r="107" spans="1:10" ht="12.75">
      <c r="A107" s="10">
        <f>протокол!A102</f>
        <v>0</v>
      </c>
      <c r="B107" s="11">
        <f>протокол!B102</f>
        <v>0</v>
      </c>
      <c r="C107" s="9" t="str">
        <f>протокол!E102</f>
        <v>м</v>
      </c>
      <c r="D107" s="11">
        <f>протокол!F102</f>
        <v>0</v>
      </c>
      <c r="E107" s="9">
        <f>протокол!J102</f>
        <v>39</v>
      </c>
      <c r="F107" s="10">
        <f>протокол!N102</f>
        <v>156</v>
      </c>
      <c r="G107" s="9">
        <f>протокол!O102</f>
        <v>25</v>
      </c>
      <c r="H107" s="10">
        <f>протокол!S102</f>
        <v>100</v>
      </c>
      <c r="I107" s="10">
        <f>протокол!T102</f>
        <v>256</v>
      </c>
      <c r="J107" s="10">
        <f>протокол!U102</f>
        <v>15</v>
      </c>
    </row>
    <row r="108" spans="1:10" ht="12.75">
      <c r="A108" s="10"/>
      <c r="B108" s="11">
        <f>протокол!B103</f>
        <v>0</v>
      </c>
      <c r="C108" s="9" t="str">
        <f>протокол!E103</f>
        <v>м</v>
      </c>
      <c r="D108" s="11">
        <f>протокол!F103</f>
        <v>0</v>
      </c>
      <c r="E108" s="9">
        <f>протокол!J103</f>
        <v>39</v>
      </c>
      <c r="F108" s="10"/>
      <c r="G108" s="9">
        <f>протокол!O103</f>
        <v>25</v>
      </c>
      <c r="H108" s="10"/>
      <c r="I108" s="10"/>
      <c r="J108" s="10"/>
    </row>
    <row r="109" spans="1:10" ht="12.75">
      <c r="A109" s="10"/>
      <c r="B109" s="11">
        <f>протокол!B104</f>
        <v>0</v>
      </c>
      <c r="C109" s="9" t="str">
        <f>протокол!E104</f>
        <v>м</v>
      </c>
      <c r="D109" s="11">
        <f>протокол!F104</f>
        <v>0</v>
      </c>
      <c r="E109" s="9">
        <f>протокол!J104</f>
        <v>39</v>
      </c>
      <c r="F109" s="10"/>
      <c r="G109" s="9">
        <f>протокол!O104</f>
        <v>25</v>
      </c>
      <c r="H109" s="10"/>
      <c r="I109" s="10"/>
      <c r="J109" s="10"/>
    </row>
    <row r="110" spans="1:10" ht="12.75">
      <c r="A110" s="10"/>
      <c r="B110" s="11">
        <f>протокол!B105</f>
        <v>0</v>
      </c>
      <c r="C110" s="9" t="str">
        <f>протокол!E105</f>
        <v>м</v>
      </c>
      <c r="D110" s="11">
        <f>протокол!F105</f>
        <v>0</v>
      </c>
      <c r="E110" s="9">
        <f>протокол!J105</f>
        <v>39</v>
      </c>
      <c r="F110" s="10"/>
      <c r="G110" s="9">
        <f>протокол!O105</f>
        <v>25</v>
      </c>
      <c r="H110" s="10"/>
      <c r="I110" s="10"/>
      <c r="J110" s="10"/>
    </row>
    <row r="111" spans="1:10" ht="12.75">
      <c r="A111" s="10"/>
      <c r="B111" s="13">
        <f>протокол!B106</f>
        <v>0</v>
      </c>
      <c r="C111" s="4" t="str">
        <f>протокол!E106</f>
        <v>м</v>
      </c>
      <c r="D111" s="13">
        <f>протокол!F106</f>
        <v>0</v>
      </c>
      <c r="E111" s="4">
        <f>протокол!J106</f>
        <v>39</v>
      </c>
      <c r="F111" s="10"/>
      <c r="G111" s="4">
        <f>протокол!O106</f>
        <v>25</v>
      </c>
      <c r="H111" s="10"/>
      <c r="I111" s="10"/>
      <c r="J111" s="10"/>
    </row>
    <row r="112" spans="1:10" ht="12.75">
      <c r="A112" s="10">
        <f>протокол!A107</f>
        <v>0</v>
      </c>
      <c r="B112" s="11">
        <f>протокол!B107</f>
        <v>0</v>
      </c>
      <c r="C112" s="9" t="str">
        <f>протокол!E107</f>
        <v>м</v>
      </c>
      <c r="D112" s="11">
        <f>протокол!F107</f>
        <v>0</v>
      </c>
      <c r="E112" s="9">
        <f>протокол!J107</f>
        <v>39</v>
      </c>
      <c r="F112" s="10">
        <f>протокол!N107</f>
        <v>156</v>
      </c>
      <c r="G112" s="9">
        <f>протокол!O107</f>
        <v>25</v>
      </c>
      <c r="H112" s="10">
        <f>протокол!S107</f>
        <v>100</v>
      </c>
      <c r="I112" s="10">
        <f>протокол!T107</f>
        <v>256</v>
      </c>
      <c r="J112" s="10">
        <f>протокол!U107</f>
        <v>15</v>
      </c>
    </row>
    <row r="113" spans="1:10" ht="12.75">
      <c r="A113" s="10"/>
      <c r="B113" s="11">
        <f>протокол!B108</f>
        <v>0</v>
      </c>
      <c r="C113" s="9" t="str">
        <f>протокол!E108</f>
        <v>м</v>
      </c>
      <c r="D113" s="11">
        <f>протокол!F108</f>
        <v>0</v>
      </c>
      <c r="E113" s="9">
        <f>протокол!J108</f>
        <v>39</v>
      </c>
      <c r="F113" s="10"/>
      <c r="G113" s="9">
        <f>протокол!O108</f>
        <v>25</v>
      </c>
      <c r="H113" s="10"/>
      <c r="I113" s="10"/>
      <c r="J113" s="10"/>
    </row>
    <row r="114" spans="1:10" ht="12.75">
      <c r="A114" s="10"/>
      <c r="B114" s="11">
        <f>протокол!B109</f>
        <v>0</v>
      </c>
      <c r="C114" s="9" t="str">
        <f>протокол!E109</f>
        <v>м</v>
      </c>
      <c r="D114" s="11">
        <f>протокол!F109</f>
        <v>0</v>
      </c>
      <c r="E114" s="9">
        <f>протокол!J109</f>
        <v>39</v>
      </c>
      <c r="F114" s="10"/>
      <c r="G114" s="9">
        <f>протокол!O109</f>
        <v>25</v>
      </c>
      <c r="H114" s="10"/>
      <c r="I114" s="10"/>
      <c r="J114" s="10"/>
    </row>
    <row r="115" spans="1:10" ht="12.75">
      <c r="A115" s="10"/>
      <c r="B115" s="11">
        <f>протокол!B110</f>
        <v>0</v>
      </c>
      <c r="C115" s="9" t="str">
        <f>протокол!E110</f>
        <v>м</v>
      </c>
      <c r="D115" s="11">
        <f>протокол!F110</f>
        <v>0</v>
      </c>
      <c r="E115" s="9">
        <f>протокол!J110</f>
        <v>39</v>
      </c>
      <c r="F115" s="10"/>
      <c r="G115" s="9">
        <f>протокол!O110</f>
        <v>25</v>
      </c>
      <c r="H115" s="10"/>
      <c r="I115" s="10"/>
      <c r="J115" s="10"/>
    </row>
    <row r="116" spans="1:10" ht="12.75">
      <c r="A116" s="10"/>
      <c r="B116" s="13">
        <f>протокол!B111</f>
        <v>0</v>
      </c>
      <c r="C116" s="4" t="str">
        <f>протокол!E111</f>
        <v>м</v>
      </c>
      <c r="D116" s="13">
        <f>протокол!F111</f>
        <v>0</v>
      </c>
      <c r="E116" s="4">
        <f>протокол!J111</f>
        <v>39</v>
      </c>
      <c r="F116" s="10"/>
      <c r="G116" s="4">
        <f>протокол!O111</f>
        <v>25</v>
      </c>
      <c r="H116" s="10"/>
      <c r="I116" s="10"/>
      <c r="J116" s="10"/>
    </row>
    <row r="117" spans="1:10" ht="12.75">
      <c r="A117" s="10">
        <f>протокол!A112</f>
        <v>0</v>
      </c>
      <c r="B117" s="11">
        <f>протокол!B112</f>
        <v>0</v>
      </c>
      <c r="C117" s="9" t="str">
        <f>протокол!E112</f>
        <v>м</v>
      </c>
      <c r="D117" s="11">
        <f>протокол!F112</f>
        <v>0</v>
      </c>
      <c r="E117" s="9">
        <f>протокол!J112</f>
        <v>39</v>
      </c>
      <c r="F117" s="10">
        <f>протокол!N112</f>
        <v>156</v>
      </c>
      <c r="G117" s="9">
        <f>протокол!O112</f>
        <v>25</v>
      </c>
      <c r="H117" s="10">
        <f>протокол!S112</f>
        <v>100</v>
      </c>
      <c r="I117" s="10">
        <f>протокол!T112</f>
        <v>256</v>
      </c>
      <c r="J117" s="10">
        <f>протокол!U112</f>
        <v>15</v>
      </c>
    </row>
    <row r="118" spans="1:10" ht="12.75">
      <c r="A118" s="10"/>
      <c r="B118" s="11">
        <f>протокол!B113</f>
        <v>0</v>
      </c>
      <c r="C118" s="9" t="str">
        <f>протокол!E113</f>
        <v>м</v>
      </c>
      <c r="D118" s="11">
        <f>протокол!F113</f>
        <v>0</v>
      </c>
      <c r="E118" s="9">
        <f>протокол!J113</f>
        <v>39</v>
      </c>
      <c r="F118" s="10"/>
      <c r="G118" s="9">
        <f>протокол!O113</f>
        <v>25</v>
      </c>
      <c r="H118" s="10"/>
      <c r="I118" s="10"/>
      <c r="J118" s="10"/>
    </row>
    <row r="119" spans="1:10" ht="12.75">
      <c r="A119" s="10"/>
      <c r="B119" s="11">
        <f>протокол!B114</f>
        <v>0</v>
      </c>
      <c r="C119" s="9" t="str">
        <f>протокол!E114</f>
        <v>м</v>
      </c>
      <c r="D119" s="11">
        <f>протокол!F114</f>
        <v>0</v>
      </c>
      <c r="E119" s="9">
        <f>протокол!J114</f>
        <v>39</v>
      </c>
      <c r="F119" s="10"/>
      <c r="G119" s="9">
        <f>протокол!O114</f>
        <v>25</v>
      </c>
      <c r="H119" s="10"/>
      <c r="I119" s="10"/>
      <c r="J119" s="10"/>
    </row>
    <row r="120" spans="1:10" ht="12.75">
      <c r="A120" s="10"/>
      <c r="B120" s="11">
        <f>протокол!B115</f>
        <v>0</v>
      </c>
      <c r="C120" s="9" t="str">
        <f>протокол!E115</f>
        <v>м</v>
      </c>
      <c r="D120" s="11">
        <f>протокол!F115</f>
        <v>0</v>
      </c>
      <c r="E120" s="9">
        <f>протокол!J115</f>
        <v>39</v>
      </c>
      <c r="F120" s="10"/>
      <c r="G120" s="9">
        <f>протокол!O115</f>
        <v>25</v>
      </c>
      <c r="H120" s="10"/>
      <c r="I120" s="10"/>
      <c r="J120" s="10"/>
    </row>
    <row r="121" spans="1:10" ht="12.75">
      <c r="A121" s="10"/>
      <c r="B121" s="13">
        <f>протокол!B116</f>
        <v>0</v>
      </c>
      <c r="C121" s="4" t="str">
        <f>протокол!E116</f>
        <v>м</v>
      </c>
      <c r="D121" s="13">
        <f>протокол!F116</f>
        <v>0</v>
      </c>
      <c r="E121" s="4">
        <f>протокол!J116</f>
        <v>39</v>
      </c>
      <c r="F121" s="10"/>
      <c r="G121" s="4">
        <f>протокол!O116</f>
        <v>25</v>
      </c>
      <c r="H121" s="10"/>
      <c r="I121" s="10"/>
      <c r="J121" s="10"/>
    </row>
    <row r="122" spans="1:10" ht="12.75">
      <c r="A122" s="10">
        <f>протокол!A117</f>
        <v>0</v>
      </c>
      <c r="B122" s="11">
        <f>протокол!B117</f>
        <v>0</v>
      </c>
      <c r="C122" s="9" t="str">
        <f>протокол!E117</f>
        <v>м</v>
      </c>
      <c r="D122" s="11">
        <f>протокол!F117</f>
        <v>0</v>
      </c>
      <c r="E122" s="9">
        <f>протокол!J117</f>
        <v>39</v>
      </c>
      <c r="F122" s="10">
        <f>протокол!N117</f>
        <v>156</v>
      </c>
      <c r="G122" s="9">
        <f>протокол!O117</f>
        <v>25</v>
      </c>
      <c r="H122" s="10">
        <f>протокол!S117</f>
        <v>100</v>
      </c>
      <c r="I122" s="10">
        <f>протокол!T117</f>
        <v>256</v>
      </c>
      <c r="J122" s="10">
        <f>протокол!U117</f>
        <v>15</v>
      </c>
    </row>
    <row r="123" spans="1:10" ht="12.75">
      <c r="A123" s="10"/>
      <c r="B123" s="11">
        <f>протокол!B118</f>
        <v>0</v>
      </c>
      <c r="C123" s="9" t="str">
        <f>протокол!E118</f>
        <v>м</v>
      </c>
      <c r="D123" s="11">
        <f>протокол!F118</f>
        <v>0</v>
      </c>
      <c r="E123" s="9">
        <f>протокол!J118</f>
        <v>39</v>
      </c>
      <c r="F123" s="10"/>
      <c r="G123" s="9">
        <f>протокол!O118</f>
        <v>25</v>
      </c>
      <c r="H123" s="10"/>
      <c r="I123" s="10"/>
      <c r="J123" s="10"/>
    </row>
    <row r="124" spans="1:10" ht="12.75">
      <c r="A124" s="10"/>
      <c r="B124" s="11">
        <f>протокол!B119</f>
        <v>0</v>
      </c>
      <c r="C124" s="9" t="str">
        <f>протокол!E119</f>
        <v>м</v>
      </c>
      <c r="D124" s="11">
        <f>протокол!F119</f>
        <v>0</v>
      </c>
      <c r="E124" s="9">
        <f>протокол!J119</f>
        <v>39</v>
      </c>
      <c r="F124" s="10"/>
      <c r="G124" s="9">
        <f>протокол!O119</f>
        <v>25</v>
      </c>
      <c r="H124" s="10"/>
      <c r="I124" s="10"/>
      <c r="J124" s="10"/>
    </row>
    <row r="125" spans="1:10" ht="12.75">
      <c r="A125" s="10"/>
      <c r="B125" s="11">
        <f>протокол!B120</f>
        <v>0</v>
      </c>
      <c r="C125" s="9" t="str">
        <f>протокол!E120</f>
        <v>м</v>
      </c>
      <c r="D125" s="11">
        <f>протокол!F120</f>
        <v>0</v>
      </c>
      <c r="E125" s="9">
        <f>протокол!J120</f>
        <v>39</v>
      </c>
      <c r="F125" s="10"/>
      <c r="G125" s="9">
        <f>протокол!O120</f>
        <v>25</v>
      </c>
      <c r="H125" s="10"/>
      <c r="I125" s="10"/>
      <c r="J125" s="10"/>
    </row>
    <row r="126" spans="1:10" ht="12.75">
      <c r="A126" s="10"/>
      <c r="B126" s="13">
        <f>протокол!B121</f>
        <v>0</v>
      </c>
      <c r="C126" s="4" t="str">
        <f>протокол!E121</f>
        <v>м</v>
      </c>
      <c r="D126" s="13">
        <f>протокол!F121</f>
        <v>0</v>
      </c>
      <c r="E126" s="4">
        <f>протокол!J121</f>
        <v>39</v>
      </c>
      <c r="F126" s="10"/>
      <c r="G126" s="4">
        <f>протокол!O121</f>
        <v>25</v>
      </c>
      <c r="H126" s="10"/>
      <c r="I126" s="10"/>
      <c r="J126" s="10"/>
    </row>
    <row r="127" spans="1:10" ht="12.75">
      <c r="A127" s="10">
        <f>протокол!A122</f>
        <v>0</v>
      </c>
      <c r="B127" s="11">
        <f>протокол!B122</f>
        <v>0</v>
      </c>
      <c r="C127" s="9" t="str">
        <f>протокол!E122</f>
        <v>м</v>
      </c>
      <c r="D127" s="11">
        <f>протокол!F122</f>
        <v>0</v>
      </c>
      <c r="E127" s="9">
        <f>протокол!J122</f>
        <v>39</v>
      </c>
      <c r="F127" s="10">
        <f>протокол!N122</f>
        <v>156</v>
      </c>
      <c r="G127" s="9">
        <f>протокол!O122</f>
        <v>25</v>
      </c>
      <c r="H127" s="10">
        <f>протокол!S122</f>
        <v>100</v>
      </c>
      <c r="I127" s="10">
        <f>протокол!T122</f>
        <v>256</v>
      </c>
      <c r="J127" s="10">
        <f>протокол!U122</f>
        <v>15</v>
      </c>
    </row>
    <row r="128" spans="1:10" ht="12.75">
      <c r="A128" s="10"/>
      <c r="B128" s="11">
        <f>протокол!B123</f>
        <v>0</v>
      </c>
      <c r="C128" s="9" t="str">
        <f>протокол!E123</f>
        <v>м</v>
      </c>
      <c r="D128" s="11">
        <f>протокол!F123</f>
        <v>0</v>
      </c>
      <c r="E128" s="9">
        <f>протокол!J123</f>
        <v>39</v>
      </c>
      <c r="F128" s="10"/>
      <c r="G128" s="9">
        <f>протокол!O123</f>
        <v>25</v>
      </c>
      <c r="H128" s="10"/>
      <c r="I128" s="10"/>
      <c r="J128" s="10"/>
    </row>
    <row r="129" spans="1:10" ht="12.75">
      <c r="A129" s="10"/>
      <c r="B129" s="11">
        <f>протокол!B124</f>
        <v>0</v>
      </c>
      <c r="C129" s="9" t="str">
        <f>протокол!E124</f>
        <v>м</v>
      </c>
      <c r="D129" s="11">
        <f>протокол!F124</f>
        <v>0</v>
      </c>
      <c r="E129" s="9">
        <f>протокол!J124</f>
        <v>39</v>
      </c>
      <c r="F129" s="10"/>
      <c r="G129" s="9">
        <f>протокол!O124</f>
        <v>25</v>
      </c>
      <c r="H129" s="10"/>
      <c r="I129" s="10"/>
      <c r="J129" s="10"/>
    </row>
    <row r="130" spans="1:10" ht="12.75">
      <c r="A130" s="10"/>
      <c r="B130" s="11">
        <f>протокол!B125</f>
        <v>0</v>
      </c>
      <c r="C130" s="9" t="str">
        <f>протокол!E125</f>
        <v>м</v>
      </c>
      <c r="D130" s="11">
        <f>протокол!F125</f>
        <v>0</v>
      </c>
      <c r="E130" s="9">
        <f>протокол!J125</f>
        <v>39</v>
      </c>
      <c r="F130" s="10"/>
      <c r="G130" s="9">
        <f>протокол!O125</f>
        <v>25</v>
      </c>
      <c r="H130" s="10"/>
      <c r="I130" s="10"/>
      <c r="J130" s="10"/>
    </row>
    <row r="131" spans="1:10" ht="12.75">
      <c r="A131" s="10"/>
      <c r="B131" s="13">
        <f>протокол!B126</f>
        <v>0</v>
      </c>
      <c r="C131" s="4" t="str">
        <f>протокол!E126</f>
        <v>м</v>
      </c>
      <c r="D131" s="13">
        <f>протокол!F126</f>
        <v>0</v>
      </c>
      <c r="E131" s="4">
        <f>протокол!J126</f>
        <v>39</v>
      </c>
      <c r="F131" s="10"/>
      <c r="G131" s="4">
        <f>протокол!O126</f>
        <v>25</v>
      </c>
      <c r="H131" s="10"/>
      <c r="I131" s="10"/>
      <c r="J131" s="10"/>
    </row>
    <row r="132" spans="1:10" ht="12.75">
      <c r="A132" s="10">
        <f>протокол!A127</f>
        <v>26</v>
      </c>
      <c r="B132" s="11">
        <f>протокол!B127</f>
        <v>0</v>
      </c>
      <c r="C132" s="9" t="str">
        <f>протокол!E127</f>
        <v>м</v>
      </c>
      <c r="D132" s="11">
        <f>протокол!F127</f>
        <v>0</v>
      </c>
      <c r="E132" s="9">
        <f>протокол!J127</f>
        <v>39</v>
      </c>
      <c r="F132" s="10">
        <f>протокол!N127</f>
        <v>156</v>
      </c>
      <c r="G132" s="9">
        <f>протокол!O127</f>
        <v>25</v>
      </c>
      <c r="H132" s="10">
        <f>протокол!S127</f>
        <v>100</v>
      </c>
      <c r="I132" s="10">
        <f>протокол!T127</f>
        <v>256</v>
      </c>
      <c r="J132" s="10">
        <f>протокол!U127</f>
        <v>15</v>
      </c>
    </row>
    <row r="133" spans="1:10" ht="12.75">
      <c r="A133" s="10"/>
      <c r="B133" s="11">
        <f>протокол!B128</f>
        <v>0</v>
      </c>
      <c r="C133" s="9" t="str">
        <f>протокол!E128</f>
        <v>м</v>
      </c>
      <c r="D133" s="11">
        <f>протокол!F128</f>
        <v>0</v>
      </c>
      <c r="E133" s="9">
        <f>протокол!J128</f>
        <v>39</v>
      </c>
      <c r="F133" s="10"/>
      <c r="G133" s="9">
        <f>протокол!O128</f>
        <v>25</v>
      </c>
      <c r="H133" s="10"/>
      <c r="I133" s="10"/>
      <c r="J133" s="10"/>
    </row>
    <row r="134" spans="1:10" ht="12.75">
      <c r="A134" s="10"/>
      <c r="B134" s="11">
        <f>протокол!B129</f>
        <v>0</v>
      </c>
      <c r="C134" s="9" t="str">
        <f>протокол!E129</f>
        <v>м</v>
      </c>
      <c r="D134" s="11">
        <f>протокол!F129</f>
        <v>0</v>
      </c>
      <c r="E134" s="9">
        <f>протокол!J129</f>
        <v>39</v>
      </c>
      <c r="F134" s="10"/>
      <c r="G134" s="9">
        <f>протокол!O129</f>
        <v>25</v>
      </c>
      <c r="H134" s="10"/>
      <c r="I134" s="10"/>
      <c r="J134" s="10"/>
    </row>
    <row r="135" spans="1:10" ht="12.75">
      <c r="A135" s="10"/>
      <c r="B135" s="11">
        <f>протокол!B130</f>
        <v>0</v>
      </c>
      <c r="C135" s="9" t="str">
        <f>протокол!E130</f>
        <v>м</v>
      </c>
      <c r="D135" s="11">
        <f>протокол!F130</f>
        <v>0</v>
      </c>
      <c r="E135" s="9">
        <f>протокол!J130</f>
        <v>39</v>
      </c>
      <c r="F135" s="10"/>
      <c r="G135" s="9">
        <f>протокол!O130</f>
        <v>25</v>
      </c>
      <c r="H135" s="10"/>
      <c r="I135" s="10"/>
      <c r="J135" s="10"/>
    </row>
    <row r="136" spans="1:10" ht="12.75">
      <c r="A136" s="10"/>
      <c r="B136" s="13">
        <f>протокол!B131</f>
        <v>0</v>
      </c>
      <c r="C136" s="4" t="str">
        <f>протокол!E131</f>
        <v>м</v>
      </c>
      <c r="D136" s="13">
        <f>протокол!F131</f>
        <v>0</v>
      </c>
      <c r="E136" s="4">
        <f>протокол!J131</f>
        <v>39</v>
      </c>
      <c r="F136" s="10"/>
      <c r="G136" s="4">
        <f>протокол!O131</f>
        <v>25</v>
      </c>
      <c r="H136" s="10"/>
      <c r="I136" s="10"/>
      <c r="J136" s="10"/>
    </row>
    <row r="137" spans="1:10" ht="12.75">
      <c r="A137" s="10">
        <f>протокол!A132</f>
        <v>27</v>
      </c>
      <c r="B137" s="11">
        <f>протокол!B132</f>
        <v>0</v>
      </c>
      <c r="C137" s="9" t="str">
        <f>протокол!E132</f>
        <v>м</v>
      </c>
      <c r="D137" s="11">
        <f>протокол!F132</f>
        <v>0</v>
      </c>
      <c r="E137" s="9">
        <f>протокол!J132</f>
        <v>39</v>
      </c>
      <c r="F137" s="10">
        <f>протокол!N132</f>
        <v>156</v>
      </c>
      <c r="G137" s="9">
        <f>протокол!O132</f>
        <v>25</v>
      </c>
      <c r="H137" s="10">
        <f>протокол!S132</f>
        <v>100</v>
      </c>
      <c r="I137" s="10">
        <f>протокол!T132</f>
        <v>256</v>
      </c>
      <c r="J137" s="10">
        <f>протокол!U132</f>
        <v>15</v>
      </c>
    </row>
    <row r="138" spans="1:10" ht="12.75">
      <c r="A138" s="10"/>
      <c r="B138" s="11">
        <f>протокол!B133</f>
        <v>0</v>
      </c>
      <c r="C138" s="9" t="str">
        <f>протокол!E133</f>
        <v>м</v>
      </c>
      <c r="D138" s="11">
        <f>протокол!F133</f>
        <v>0</v>
      </c>
      <c r="E138" s="9">
        <f>протокол!J133</f>
        <v>39</v>
      </c>
      <c r="F138" s="10"/>
      <c r="G138" s="9">
        <f>протокол!O133</f>
        <v>25</v>
      </c>
      <c r="H138" s="10"/>
      <c r="I138" s="10"/>
      <c r="J138" s="10"/>
    </row>
    <row r="139" spans="1:10" ht="12.75">
      <c r="A139" s="10"/>
      <c r="B139" s="11">
        <f>протокол!B134</f>
        <v>0</v>
      </c>
      <c r="C139" s="9" t="str">
        <f>протокол!E134</f>
        <v>м</v>
      </c>
      <c r="D139" s="11">
        <f>протокол!F134</f>
        <v>0</v>
      </c>
      <c r="E139" s="9">
        <f>протокол!J134</f>
        <v>39</v>
      </c>
      <c r="F139" s="10"/>
      <c r="G139" s="9">
        <f>протокол!O134</f>
        <v>25</v>
      </c>
      <c r="H139" s="10"/>
      <c r="I139" s="10"/>
      <c r="J139" s="10"/>
    </row>
    <row r="140" spans="1:10" ht="12.75">
      <c r="A140" s="10"/>
      <c r="B140" s="11">
        <f>протокол!B135</f>
        <v>0</v>
      </c>
      <c r="C140" s="9" t="str">
        <f>протокол!E135</f>
        <v>м</v>
      </c>
      <c r="D140" s="11">
        <f>протокол!F135</f>
        <v>0</v>
      </c>
      <c r="E140" s="9">
        <f>протокол!J135</f>
        <v>39</v>
      </c>
      <c r="F140" s="10"/>
      <c r="G140" s="9">
        <f>протокол!O135</f>
        <v>25</v>
      </c>
      <c r="H140" s="10"/>
      <c r="I140" s="10"/>
      <c r="J140" s="10"/>
    </row>
    <row r="141" spans="1:10" ht="12.75">
      <c r="A141" s="10"/>
      <c r="B141" s="13">
        <f>протокол!B136</f>
        <v>0</v>
      </c>
      <c r="C141" s="4" t="str">
        <f>протокол!E136</f>
        <v>м</v>
      </c>
      <c r="D141" s="13">
        <f>протокол!F136</f>
        <v>0</v>
      </c>
      <c r="E141" s="4">
        <f>протокол!J136</f>
        <v>39</v>
      </c>
      <c r="F141" s="10"/>
      <c r="G141" s="4">
        <f>протокол!O136</f>
        <v>25</v>
      </c>
      <c r="H141" s="10"/>
      <c r="I141" s="10"/>
      <c r="J141" s="10"/>
    </row>
    <row r="142" spans="1:10" ht="12.75">
      <c r="A142" s="10">
        <f>протокол!A137</f>
        <v>28</v>
      </c>
      <c r="B142" s="11">
        <f>протокол!B137</f>
        <v>0</v>
      </c>
      <c r="C142" s="9" t="str">
        <f>протокол!E137</f>
        <v>м</v>
      </c>
      <c r="D142" s="11">
        <f>протокол!F137</f>
        <v>0</v>
      </c>
      <c r="E142" s="9">
        <f>протокол!J137</f>
        <v>39</v>
      </c>
      <c r="F142" s="10">
        <f>протокол!N137</f>
        <v>156</v>
      </c>
      <c r="G142" s="9">
        <f>протокол!O137</f>
        <v>25</v>
      </c>
      <c r="H142" s="10">
        <f>протокол!S137</f>
        <v>100</v>
      </c>
      <c r="I142" s="10">
        <f>протокол!T137</f>
        <v>256</v>
      </c>
      <c r="J142" s="10">
        <f>протокол!U137</f>
        <v>15</v>
      </c>
    </row>
    <row r="143" spans="1:10" ht="12.75">
      <c r="A143" s="10"/>
      <c r="B143" s="11">
        <f>протокол!B138</f>
        <v>0</v>
      </c>
      <c r="C143" s="9" t="str">
        <f>протокол!E138</f>
        <v>м</v>
      </c>
      <c r="D143" s="11">
        <f>протокол!F138</f>
        <v>0</v>
      </c>
      <c r="E143" s="9">
        <f>протокол!J138</f>
        <v>39</v>
      </c>
      <c r="F143" s="10"/>
      <c r="G143" s="9">
        <f>протокол!O138</f>
        <v>25</v>
      </c>
      <c r="H143" s="10"/>
      <c r="I143" s="10"/>
      <c r="J143" s="10"/>
    </row>
    <row r="144" spans="1:10" ht="12.75">
      <c r="A144" s="10"/>
      <c r="B144" s="11">
        <f>протокол!B139</f>
        <v>0</v>
      </c>
      <c r="C144" s="9" t="str">
        <f>протокол!E139</f>
        <v>м</v>
      </c>
      <c r="D144" s="11">
        <f>протокол!F139</f>
        <v>0</v>
      </c>
      <c r="E144" s="9">
        <f>протокол!J139</f>
        <v>39</v>
      </c>
      <c r="F144" s="10"/>
      <c r="G144" s="9">
        <f>протокол!O139</f>
        <v>25</v>
      </c>
      <c r="H144" s="10"/>
      <c r="I144" s="10"/>
      <c r="J144" s="10"/>
    </row>
    <row r="145" spans="1:10" ht="12.75">
      <c r="A145" s="10"/>
      <c r="B145" s="11">
        <f>протокол!B140</f>
        <v>0</v>
      </c>
      <c r="C145" s="9" t="str">
        <f>протокол!E140</f>
        <v>м</v>
      </c>
      <c r="D145" s="11">
        <f>протокол!F140</f>
        <v>0</v>
      </c>
      <c r="E145" s="9">
        <f>протокол!J140</f>
        <v>39</v>
      </c>
      <c r="F145" s="10"/>
      <c r="G145" s="9">
        <f>протокол!O140</f>
        <v>25</v>
      </c>
      <c r="H145" s="10"/>
      <c r="I145" s="10"/>
      <c r="J145" s="10"/>
    </row>
    <row r="146" spans="1:10" ht="12.75">
      <c r="A146" s="10"/>
      <c r="B146" s="13">
        <f>протокол!B141</f>
        <v>0</v>
      </c>
      <c r="C146" s="4" t="str">
        <f>протокол!E141</f>
        <v>м</v>
      </c>
      <c r="D146" s="13">
        <f>протокол!F141</f>
        <v>0</v>
      </c>
      <c r="E146" s="4">
        <f>протокол!J141</f>
        <v>39</v>
      </c>
      <c r="F146" s="10"/>
      <c r="G146" s="4">
        <f>протокол!O141</f>
        <v>25</v>
      </c>
      <c r="H146" s="10"/>
      <c r="I146" s="10"/>
      <c r="J146" s="10"/>
    </row>
    <row r="147" spans="1:10" ht="12.75">
      <c r="A147" s="10">
        <f>протокол!A142</f>
        <v>29</v>
      </c>
      <c r="B147" s="11">
        <f>протокол!B142</f>
        <v>0</v>
      </c>
      <c r="C147" s="9" t="str">
        <f>протокол!E142</f>
        <v>м</v>
      </c>
      <c r="D147" s="11">
        <f>протокол!F142</f>
        <v>0</v>
      </c>
      <c r="E147" s="9">
        <f>протокол!J142</f>
        <v>39</v>
      </c>
      <c r="F147" s="10">
        <f>протокол!N142</f>
        <v>156</v>
      </c>
      <c r="G147" s="9">
        <f>протокол!O142</f>
        <v>25</v>
      </c>
      <c r="H147" s="10">
        <f>протокол!S142</f>
        <v>100</v>
      </c>
      <c r="I147" s="10">
        <f>протокол!T142</f>
        <v>256</v>
      </c>
      <c r="J147" s="10">
        <f>протокол!U142</f>
        <v>15</v>
      </c>
    </row>
    <row r="148" spans="1:10" ht="12.75">
      <c r="A148" s="10"/>
      <c r="B148" s="11">
        <f>протокол!B143</f>
        <v>0</v>
      </c>
      <c r="C148" s="9" t="str">
        <f>протокол!E143</f>
        <v>м</v>
      </c>
      <c r="D148" s="11">
        <f>протокол!F143</f>
        <v>0</v>
      </c>
      <c r="E148" s="9">
        <f>протокол!J143</f>
        <v>39</v>
      </c>
      <c r="F148" s="10"/>
      <c r="G148" s="9">
        <f>протокол!O143</f>
        <v>25</v>
      </c>
      <c r="H148" s="10"/>
      <c r="I148" s="10"/>
      <c r="J148" s="10"/>
    </row>
    <row r="149" spans="1:10" ht="12.75">
      <c r="A149" s="10"/>
      <c r="B149" s="11">
        <f>протокол!B144</f>
        <v>0</v>
      </c>
      <c r="C149" s="9" t="str">
        <f>протокол!E144</f>
        <v>м</v>
      </c>
      <c r="D149" s="11">
        <f>протокол!F144</f>
        <v>0</v>
      </c>
      <c r="E149" s="9">
        <f>протокол!J144</f>
        <v>39</v>
      </c>
      <c r="F149" s="10"/>
      <c r="G149" s="9">
        <f>протокол!O144</f>
        <v>25</v>
      </c>
      <c r="H149" s="10"/>
      <c r="I149" s="10"/>
      <c r="J149" s="10"/>
    </row>
    <row r="150" spans="1:10" ht="12.75">
      <c r="A150" s="10"/>
      <c r="B150" s="11">
        <f>протокол!B145</f>
        <v>0</v>
      </c>
      <c r="C150" s="9" t="str">
        <f>протокол!E145</f>
        <v>м</v>
      </c>
      <c r="D150" s="11">
        <f>протокол!F145</f>
        <v>0</v>
      </c>
      <c r="E150" s="9">
        <f>протокол!J145</f>
        <v>39</v>
      </c>
      <c r="F150" s="10"/>
      <c r="G150" s="9">
        <f>протокол!O145</f>
        <v>25</v>
      </c>
      <c r="H150" s="10"/>
      <c r="I150" s="10"/>
      <c r="J150" s="10"/>
    </row>
    <row r="151" spans="1:10" ht="12.75">
      <c r="A151" s="10"/>
      <c r="B151" s="13">
        <f>протокол!B146</f>
        <v>0</v>
      </c>
      <c r="C151" s="4" t="str">
        <f>протокол!E146</f>
        <v>м</v>
      </c>
      <c r="D151" s="13">
        <f>протокол!F146</f>
        <v>0</v>
      </c>
      <c r="E151" s="4">
        <f>протокол!J146</f>
        <v>39</v>
      </c>
      <c r="F151" s="10"/>
      <c r="G151" s="4">
        <f>протокол!O146</f>
        <v>25</v>
      </c>
      <c r="H151" s="10"/>
      <c r="I151" s="10"/>
      <c r="J151" s="10"/>
    </row>
    <row r="152" spans="1:10" ht="12.75">
      <c r="A152" s="10">
        <f>протокол!A147</f>
        <v>30</v>
      </c>
      <c r="B152" s="11">
        <f>протокол!B147</f>
        <v>0</v>
      </c>
      <c r="C152" s="9" t="str">
        <f>протокол!E147</f>
        <v>м</v>
      </c>
      <c r="D152" s="11">
        <f>протокол!F147</f>
        <v>0</v>
      </c>
      <c r="E152" s="9">
        <f>протокол!J147</f>
        <v>39</v>
      </c>
      <c r="F152" s="10">
        <f>протокол!N147</f>
        <v>156</v>
      </c>
      <c r="G152" s="9">
        <f>протокол!O147</f>
        <v>25</v>
      </c>
      <c r="H152" s="10">
        <f>протокол!S147</f>
        <v>100</v>
      </c>
      <c r="I152" s="10">
        <f>протокол!T147</f>
        <v>256</v>
      </c>
      <c r="J152" s="10">
        <f>протокол!U147</f>
        <v>15</v>
      </c>
    </row>
    <row r="153" spans="1:10" ht="12.75">
      <c r="A153" s="10"/>
      <c r="B153" s="11">
        <f>протокол!B148</f>
        <v>0</v>
      </c>
      <c r="C153" s="9" t="str">
        <f>протокол!E148</f>
        <v>м</v>
      </c>
      <c r="D153" s="11">
        <f>протокол!F148</f>
        <v>0</v>
      </c>
      <c r="E153" s="9">
        <f>протокол!J148</f>
        <v>39</v>
      </c>
      <c r="F153" s="10"/>
      <c r="G153" s="9">
        <f>протокол!O148</f>
        <v>25</v>
      </c>
      <c r="H153" s="10"/>
      <c r="I153" s="10"/>
      <c r="J153" s="10"/>
    </row>
    <row r="154" spans="1:10" ht="12.75">
      <c r="A154" s="10"/>
      <c r="B154" s="11">
        <f>протокол!B149</f>
        <v>0</v>
      </c>
      <c r="C154" s="9" t="str">
        <f>протокол!E149</f>
        <v>м</v>
      </c>
      <c r="D154" s="11">
        <f>протокол!F149</f>
        <v>0</v>
      </c>
      <c r="E154" s="9">
        <f>протокол!J149</f>
        <v>39</v>
      </c>
      <c r="F154" s="10"/>
      <c r="G154" s="9">
        <f>протокол!O149</f>
        <v>25</v>
      </c>
      <c r="H154" s="10"/>
      <c r="I154" s="10"/>
      <c r="J154" s="10"/>
    </row>
    <row r="155" spans="1:10" ht="12.75">
      <c r="A155" s="10"/>
      <c r="B155" s="11">
        <f>протокол!B150</f>
        <v>0</v>
      </c>
      <c r="C155" s="9" t="str">
        <f>протокол!E150</f>
        <v>м</v>
      </c>
      <c r="D155" s="11">
        <f>протокол!F150</f>
        <v>0</v>
      </c>
      <c r="E155" s="9">
        <f>протокол!J150</f>
        <v>39</v>
      </c>
      <c r="F155" s="10"/>
      <c r="G155" s="9">
        <f>протокол!O150</f>
        <v>25</v>
      </c>
      <c r="H155" s="10"/>
      <c r="I155" s="10"/>
      <c r="J155" s="10"/>
    </row>
    <row r="156" spans="1:10" ht="12.75">
      <c r="A156" s="10"/>
      <c r="B156" s="13">
        <f>протокол!B151</f>
        <v>0</v>
      </c>
      <c r="C156" s="4" t="str">
        <f>протокол!E151</f>
        <v>м</v>
      </c>
      <c r="D156" s="13">
        <f>протокол!F151</f>
        <v>0</v>
      </c>
      <c r="E156" s="4">
        <f>протокол!J151</f>
        <v>39</v>
      </c>
      <c r="F156" s="10"/>
      <c r="G156" s="4">
        <f>протокол!O151</f>
        <v>25</v>
      </c>
      <c r="H156" s="10"/>
      <c r="I156" s="10"/>
      <c r="J156" s="10"/>
    </row>
    <row r="157" spans="1:10" ht="12.75">
      <c r="A157" s="10">
        <f>протокол!A152</f>
        <v>31</v>
      </c>
      <c r="B157" s="11">
        <f>протокол!B152</f>
        <v>0</v>
      </c>
      <c r="C157" s="9" t="str">
        <f>протокол!E152</f>
        <v>м</v>
      </c>
      <c r="D157" s="11">
        <f>протокол!F152</f>
        <v>0</v>
      </c>
      <c r="E157" s="9">
        <f>протокол!J152</f>
        <v>39</v>
      </c>
      <c r="F157" s="10">
        <f>протокол!N152</f>
        <v>156</v>
      </c>
      <c r="G157" s="9">
        <f>протокол!O152</f>
        <v>25</v>
      </c>
      <c r="H157" s="10">
        <f>протокол!S152</f>
        <v>100</v>
      </c>
      <c r="I157" s="10">
        <f>протокол!T152</f>
        <v>256</v>
      </c>
      <c r="J157" s="10">
        <f>протокол!U152</f>
        <v>15</v>
      </c>
    </row>
    <row r="158" spans="1:10" ht="12.75">
      <c r="A158" s="10"/>
      <c r="B158" s="11">
        <f>протокол!B153</f>
        <v>0</v>
      </c>
      <c r="C158" s="9" t="str">
        <f>протокол!E153</f>
        <v>м</v>
      </c>
      <c r="D158" s="11">
        <f>протокол!F153</f>
        <v>0</v>
      </c>
      <c r="E158" s="9">
        <f>протокол!J153</f>
        <v>39</v>
      </c>
      <c r="F158" s="10"/>
      <c r="G158" s="9">
        <f>протокол!O153</f>
        <v>25</v>
      </c>
      <c r="H158" s="10"/>
      <c r="I158" s="10"/>
      <c r="J158" s="10"/>
    </row>
    <row r="159" spans="1:10" ht="12.75">
      <c r="A159" s="10"/>
      <c r="B159" s="11">
        <f>протокол!B154</f>
        <v>0</v>
      </c>
      <c r="C159" s="9" t="str">
        <f>протокол!E154</f>
        <v>м</v>
      </c>
      <c r="D159" s="11">
        <f>протокол!F154</f>
        <v>0</v>
      </c>
      <c r="E159" s="9">
        <f>протокол!J154</f>
        <v>39</v>
      </c>
      <c r="F159" s="10"/>
      <c r="G159" s="9">
        <f>протокол!O154</f>
        <v>25</v>
      </c>
      <c r="H159" s="10"/>
      <c r="I159" s="10"/>
      <c r="J159" s="10"/>
    </row>
    <row r="160" spans="1:10" ht="12.75">
      <c r="A160" s="10"/>
      <c r="B160" s="11">
        <f>протокол!B155</f>
        <v>0</v>
      </c>
      <c r="C160" s="9" t="str">
        <f>протокол!E155</f>
        <v>м</v>
      </c>
      <c r="D160" s="11">
        <f>протокол!F155</f>
        <v>0</v>
      </c>
      <c r="E160" s="9">
        <f>протокол!J155</f>
        <v>39</v>
      </c>
      <c r="F160" s="10"/>
      <c r="G160" s="9">
        <f>протокол!O155</f>
        <v>25</v>
      </c>
      <c r="H160" s="10"/>
      <c r="I160" s="10"/>
      <c r="J160" s="10"/>
    </row>
    <row r="161" spans="1:10" ht="12.75">
      <c r="A161" s="10"/>
      <c r="B161" s="13">
        <f>протокол!B156</f>
        <v>0</v>
      </c>
      <c r="C161" s="4" t="str">
        <f>протокол!E156</f>
        <v>м</v>
      </c>
      <c r="D161" s="13">
        <f>протокол!F156</f>
        <v>0</v>
      </c>
      <c r="E161" s="4">
        <f>протокол!J156</f>
        <v>39</v>
      </c>
      <c r="F161" s="10"/>
      <c r="G161" s="4">
        <f>протокол!O156</f>
        <v>25</v>
      </c>
      <c r="H161" s="10"/>
      <c r="I161" s="10"/>
      <c r="J161" s="10"/>
    </row>
    <row r="162" spans="1:10" ht="12.75">
      <c r="A162" s="10">
        <f>протокол!A157</f>
        <v>32</v>
      </c>
      <c r="B162" s="11">
        <f>протокол!B157</f>
        <v>0</v>
      </c>
      <c r="C162" s="9" t="str">
        <f>протокол!E157</f>
        <v>м</v>
      </c>
      <c r="D162" s="11">
        <f>протокол!F157</f>
        <v>0</v>
      </c>
      <c r="E162" s="9">
        <f>протокол!J157</f>
        <v>39</v>
      </c>
      <c r="F162" s="10">
        <f>протокол!N157</f>
        <v>156</v>
      </c>
      <c r="G162" s="9">
        <f>протокол!O157</f>
        <v>25</v>
      </c>
      <c r="H162" s="10">
        <f>протокол!S157</f>
        <v>100</v>
      </c>
      <c r="I162" s="10">
        <f>протокол!T157</f>
        <v>256</v>
      </c>
      <c r="J162" s="10">
        <f>протокол!U157</f>
        <v>15</v>
      </c>
    </row>
    <row r="163" spans="1:10" ht="12.75">
      <c r="A163" s="10"/>
      <c r="B163" s="11">
        <f>протокол!B158</f>
        <v>0</v>
      </c>
      <c r="C163" s="9" t="str">
        <f>протокол!E158</f>
        <v>м</v>
      </c>
      <c r="D163" s="11">
        <f>протокол!F158</f>
        <v>0</v>
      </c>
      <c r="E163" s="9">
        <f>протокол!J158</f>
        <v>39</v>
      </c>
      <c r="F163" s="10"/>
      <c r="G163" s="9">
        <f>протокол!O158</f>
        <v>25</v>
      </c>
      <c r="H163" s="10"/>
      <c r="I163" s="10"/>
      <c r="J163" s="10"/>
    </row>
    <row r="164" spans="1:10" ht="12.75">
      <c r="A164" s="10"/>
      <c r="B164" s="11">
        <f>протокол!B159</f>
        <v>0</v>
      </c>
      <c r="C164" s="9" t="str">
        <f>протокол!E159</f>
        <v>м</v>
      </c>
      <c r="D164" s="11">
        <f>протокол!F159</f>
        <v>0</v>
      </c>
      <c r="E164" s="9">
        <f>протокол!J159</f>
        <v>39</v>
      </c>
      <c r="F164" s="10"/>
      <c r="G164" s="9">
        <f>протокол!O159</f>
        <v>25</v>
      </c>
      <c r="H164" s="10"/>
      <c r="I164" s="10"/>
      <c r="J164" s="10"/>
    </row>
    <row r="165" spans="1:10" ht="12.75">
      <c r="A165" s="10"/>
      <c r="B165" s="11">
        <f>протокол!B160</f>
        <v>0</v>
      </c>
      <c r="C165" s="9" t="str">
        <f>протокол!E160</f>
        <v>м</v>
      </c>
      <c r="D165" s="11">
        <f>протокол!F160</f>
        <v>0</v>
      </c>
      <c r="E165" s="9">
        <f>протокол!J160</f>
        <v>39</v>
      </c>
      <c r="F165" s="10"/>
      <c r="G165" s="9">
        <f>протокол!O160</f>
        <v>25</v>
      </c>
      <c r="H165" s="10"/>
      <c r="I165" s="10"/>
      <c r="J165" s="10"/>
    </row>
    <row r="166" spans="1:10" ht="12.75">
      <c r="A166" s="10"/>
      <c r="B166" s="13">
        <f>протокол!B161</f>
        <v>0</v>
      </c>
      <c r="C166" s="4" t="str">
        <f>протокол!E161</f>
        <v>м</v>
      </c>
      <c r="D166" s="13">
        <f>протокол!F161</f>
        <v>0</v>
      </c>
      <c r="E166" s="4">
        <f>протокол!J161</f>
        <v>39</v>
      </c>
      <c r="F166" s="10"/>
      <c r="G166" s="4">
        <f>протокол!O161</f>
        <v>25</v>
      </c>
      <c r="H166" s="10"/>
      <c r="I166" s="10"/>
      <c r="J166" s="10"/>
    </row>
    <row r="167" spans="1:10" ht="12.75">
      <c r="A167" s="15"/>
      <c r="B167" s="9"/>
      <c r="C167" s="9"/>
      <c r="D167" s="9"/>
      <c r="E167" s="9"/>
      <c r="F167" s="9"/>
      <c r="G167" s="9"/>
      <c r="H167" s="15"/>
      <c r="I167" s="15"/>
      <c r="J167" s="9"/>
    </row>
    <row r="168" spans="1:10" ht="12.75">
      <c r="A168" s="17"/>
      <c r="B168" s="18" t="s">
        <v>4</v>
      </c>
      <c r="C168" s="19"/>
      <c r="D168" s="19"/>
      <c r="E168" s="19"/>
      <c r="F168" s="19"/>
      <c r="G168" s="19"/>
      <c r="H168" s="19" t="s">
        <v>5</v>
      </c>
      <c r="J168" s="9"/>
    </row>
    <row r="169" spans="2:10" ht="12.75">
      <c r="B169" s="19"/>
      <c r="C169" s="19"/>
      <c r="D169" s="19"/>
      <c r="E169" s="19"/>
      <c r="F169" s="19"/>
      <c r="G169" s="19"/>
      <c r="H169" s="19"/>
      <c r="J169" s="9"/>
    </row>
    <row r="170" spans="2:10" ht="12.75">
      <c r="B170" s="19" t="s">
        <v>6</v>
      </c>
      <c r="C170" s="19"/>
      <c r="D170" s="19"/>
      <c r="E170" s="19"/>
      <c r="F170" s="19"/>
      <c r="G170" s="19"/>
      <c r="H170" s="19" t="s">
        <v>7</v>
      </c>
      <c r="J170" s="9"/>
    </row>
    <row r="171" spans="1:10" ht="12.75">
      <c r="A171" s="9"/>
      <c r="B171" s="9"/>
      <c r="C171" s="9"/>
      <c r="D171" s="9"/>
      <c r="E171" s="9"/>
      <c r="F171" s="9"/>
      <c r="G171" s="9"/>
      <c r="H171" s="9"/>
      <c r="I171" s="9"/>
      <c r="J171" s="9"/>
    </row>
    <row r="172" spans="1:10" ht="12.75">
      <c r="A172" s="9"/>
      <c r="B172" s="9"/>
      <c r="C172" s="9"/>
      <c r="D172" s="9"/>
      <c r="E172" s="9"/>
      <c r="F172" s="9"/>
      <c r="G172" s="9"/>
      <c r="H172" s="9"/>
      <c r="I172" s="9"/>
      <c r="J172" s="9"/>
    </row>
    <row r="173" spans="1:10" ht="12.75">
      <c r="A173" s="9"/>
      <c r="B173" s="9"/>
      <c r="C173" s="9"/>
      <c r="D173" s="9"/>
      <c r="E173" s="9"/>
      <c r="F173" s="9"/>
      <c r="G173" s="9"/>
      <c r="H173" s="9"/>
      <c r="I173" s="9"/>
      <c r="J173" s="9"/>
    </row>
    <row r="174" spans="1:10" ht="12.75">
      <c r="A174" s="9"/>
      <c r="B174" s="9"/>
      <c r="C174" s="9"/>
      <c r="D174" s="9"/>
      <c r="E174" s="9"/>
      <c r="F174" s="9"/>
      <c r="G174" s="9"/>
      <c r="H174" s="9"/>
      <c r="I174" s="9"/>
      <c r="J174" s="9"/>
    </row>
    <row r="175" spans="1:10" ht="12.75">
      <c r="A175" s="9"/>
      <c r="B175" s="9"/>
      <c r="C175" s="9"/>
      <c r="D175" s="9"/>
      <c r="E175" s="9"/>
      <c r="F175" s="9"/>
      <c r="G175" s="9"/>
      <c r="H175" s="9"/>
      <c r="I175" s="9"/>
      <c r="J175" s="9"/>
    </row>
    <row r="176" spans="1:10" ht="12.75">
      <c r="A176" s="9"/>
      <c r="B176" s="9"/>
      <c r="C176" s="9"/>
      <c r="D176" s="9"/>
      <c r="E176" s="9"/>
      <c r="F176" s="9"/>
      <c r="G176" s="9"/>
      <c r="H176" s="9"/>
      <c r="I176" s="9"/>
      <c r="J176" s="9"/>
    </row>
    <row r="177" spans="1:10" ht="12.75">
      <c r="A177" s="9"/>
      <c r="B177" s="9"/>
      <c r="C177" s="9"/>
      <c r="D177" s="9"/>
      <c r="E177" s="9"/>
      <c r="F177" s="9"/>
      <c r="G177" s="9"/>
      <c r="H177" s="9"/>
      <c r="I177" s="9"/>
      <c r="J177" s="9"/>
    </row>
    <row r="178" spans="1:10" ht="12.75">
      <c r="A178" s="9"/>
      <c r="B178" s="9"/>
      <c r="C178" s="9"/>
      <c r="D178" s="9"/>
      <c r="E178" s="9"/>
      <c r="F178" s="9"/>
      <c r="G178" s="9"/>
      <c r="H178" s="9"/>
      <c r="I178" s="9"/>
      <c r="J178" s="9"/>
    </row>
    <row r="179" spans="1:10" ht="12.75">
      <c r="A179" s="9"/>
      <c r="B179" s="9"/>
      <c r="C179" s="9"/>
      <c r="D179" s="9"/>
      <c r="E179" s="9"/>
      <c r="F179" s="9"/>
      <c r="G179" s="9"/>
      <c r="H179" s="9"/>
      <c r="I179" s="9"/>
      <c r="J179" s="9"/>
    </row>
    <row r="180" spans="1:10" ht="12.75">
      <c r="A180" s="9"/>
      <c r="B180" s="9"/>
      <c r="C180" s="9"/>
      <c r="D180" s="9"/>
      <c r="E180" s="9"/>
      <c r="F180" s="9"/>
      <c r="G180" s="9"/>
      <c r="H180" s="9"/>
      <c r="I180" s="9"/>
      <c r="J180" s="9"/>
    </row>
    <row r="181" spans="1:10" ht="12.75">
      <c r="A181" s="9"/>
      <c r="B181" s="9"/>
      <c r="C181" s="9"/>
      <c r="D181" s="9"/>
      <c r="E181" s="9"/>
      <c r="F181" s="9"/>
      <c r="G181" s="9"/>
      <c r="H181" s="9"/>
      <c r="I181" s="9"/>
      <c r="J181" s="9"/>
    </row>
    <row r="182" spans="1:10" ht="12.75">
      <c r="A182" s="9"/>
      <c r="B182" s="9"/>
      <c r="C182" s="9"/>
      <c r="D182" s="9"/>
      <c r="E182" s="9"/>
      <c r="F182" s="9"/>
      <c r="G182" s="9"/>
      <c r="H182" s="9"/>
      <c r="I182" s="9"/>
      <c r="J182" s="9"/>
    </row>
    <row r="183" spans="1:10" ht="12.75">
      <c r="A183" s="9"/>
      <c r="B183" s="9"/>
      <c r="C183" s="9"/>
      <c r="D183" s="9"/>
      <c r="E183" s="9"/>
      <c r="F183" s="9"/>
      <c r="G183" s="9"/>
      <c r="H183" s="9"/>
      <c r="I183" s="9"/>
      <c r="J183" s="9"/>
    </row>
    <row r="184" spans="1:10" ht="12.75">
      <c r="A184" s="9"/>
      <c r="B184" s="9"/>
      <c r="C184" s="9"/>
      <c r="D184" s="9"/>
      <c r="E184" s="9"/>
      <c r="F184" s="9"/>
      <c r="G184" s="9"/>
      <c r="H184" s="9"/>
      <c r="I184" s="9"/>
      <c r="J184" s="9"/>
    </row>
    <row r="185" spans="1:10" ht="12.75">
      <c r="A185" s="9"/>
      <c r="B185" s="9"/>
      <c r="C185" s="9"/>
      <c r="D185" s="9"/>
      <c r="E185" s="9"/>
      <c r="F185" s="9"/>
      <c r="G185" s="9"/>
      <c r="H185" s="9"/>
      <c r="I185" s="9"/>
      <c r="J185" s="9"/>
    </row>
    <row r="186" spans="1:10" ht="12.75">
      <c r="A186" s="9"/>
      <c r="B186" s="9"/>
      <c r="C186" s="9"/>
      <c r="D186" s="9"/>
      <c r="E186" s="9"/>
      <c r="F186" s="9"/>
      <c r="G186" s="9"/>
      <c r="H186" s="9"/>
      <c r="I186" s="9"/>
      <c r="J186" s="9"/>
    </row>
    <row r="187" spans="1:10" ht="12.75">
      <c r="A187" s="9"/>
      <c r="B187" s="9"/>
      <c r="C187" s="9"/>
      <c r="D187" s="9"/>
      <c r="E187" s="9"/>
      <c r="F187" s="9"/>
      <c r="G187" s="9"/>
      <c r="H187" s="9"/>
      <c r="I187" s="9"/>
      <c r="J187" s="9"/>
    </row>
    <row r="188" spans="1:10" ht="12.75">
      <c r="A188" s="9"/>
      <c r="B188" s="9"/>
      <c r="C188" s="9"/>
      <c r="D188" s="9"/>
      <c r="E188" s="9"/>
      <c r="F188" s="9"/>
      <c r="G188" s="9"/>
      <c r="H188" s="9"/>
      <c r="I188" s="9"/>
      <c r="J188" s="9"/>
    </row>
    <row r="189" spans="1:10" ht="12.75">
      <c r="A189" s="9"/>
      <c r="B189" s="9"/>
      <c r="C189" s="9"/>
      <c r="D189" s="9"/>
      <c r="E189" s="9"/>
      <c r="F189" s="9"/>
      <c r="G189" s="9"/>
      <c r="H189" s="9"/>
      <c r="I189" s="9"/>
      <c r="J189" s="9"/>
    </row>
    <row r="190" spans="1:10" ht="12.75">
      <c r="A190" s="9"/>
      <c r="B190" s="9"/>
      <c r="C190" s="9"/>
      <c r="D190" s="9"/>
      <c r="E190" s="9"/>
      <c r="F190" s="9"/>
      <c r="G190" s="9"/>
      <c r="H190" s="9"/>
      <c r="I190" s="9"/>
      <c r="J190" s="9"/>
    </row>
    <row r="191" spans="1:10" ht="12.75">
      <c r="A191" s="9"/>
      <c r="B191" s="9"/>
      <c r="C191" s="9"/>
      <c r="D191" s="9"/>
      <c r="E191" s="9"/>
      <c r="F191" s="9"/>
      <c r="G191" s="9"/>
      <c r="H191" s="9"/>
      <c r="I191" s="9"/>
      <c r="J191" s="9"/>
    </row>
    <row r="192" spans="1:10" ht="12.75">
      <c r="A192" s="9"/>
      <c r="B192" s="9"/>
      <c r="C192" s="9"/>
      <c r="D192" s="9"/>
      <c r="E192" s="9"/>
      <c r="F192" s="9"/>
      <c r="G192" s="9"/>
      <c r="H192" s="9"/>
      <c r="I192" s="9"/>
      <c r="J192" s="9"/>
    </row>
    <row r="193" spans="1:10" ht="12.75">
      <c r="A193" s="9"/>
      <c r="B193" s="9"/>
      <c r="C193" s="9"/>
      <c r="D193" s="9"/>
      <c r="E193" s="9"/>
      <c r="F193" s="9"/>
      <c r="G193" s="9"/>
      <c r="H193" s="9"/>
      <c r="I193" s="9"/>
      <c r="J193" s="9"/>
    </row>
    <row r="194" spans="1:10" ht="12.75">
      <c r="A194" s="9"/>
      <c r="B194" s="9"/>
      <c r="C194" s="9"/>
      <c r="D194" s="9"/>
      <c r="E194" s="9"/>
      <c r="F194" s="9"/>
      <c r="G194" s="9"/>
      <c r="H194" s="9"/>
      <c r="I194" s="9"/>
      <c r="J194" s="9"/>
    </row>
    <row r="195" spans="1:10" ht="12.75">
      <c r="A195" s="9"/>
      <c r="B195" s="9"/>
      <c r="C195" s="9"/>
      <c r="D195" s="9"/>
      <c r="E195" s="9"/>
      <c r="F195" s="9"/>
      <c r="G195" s="9"/>
      <c r="H195" s="9"/>
      <c r="I195" s="9"/>
      <c r="J195" s="9"/>
    </row>
    <row r="196" spans="1:10" ht="12.75">
      <c r="A196" s="9"/>
      <c r="B196" s="9"/>
      <c r="C196" s="9"/>
      <c r="D196" s="9"/>
      <c r="E196" s="9"/>
      <c r="F196" s="9"/>
      <c r="G196" s="9"/>
      <c r="H196" s="9"/>
      <c r="I196" s="9"/>
      <c r="J196" s="9"/>
    </row>
    <row r="197" spans="1:10" ht="12.75">
      <c r="A197" s="9"/>
      <c r="B197" s="9"/>
      <c r="C197" s="9"/>
      <c r="D197" s="9"/>
      <c r="E197" s="9"/>
      <c r="F197" s="9"/>
      <c r="G197" s="9"/>
      <c r="H197" s="9"/>
      <c r="I197" s="9"/>
      <c r="J197" s="9"/>
    </row>
    <row r="198" spans="1:10" ht="12.75">
      <c r="A198" s="9"/>
      <c r="B198" s="9"/>
      <c r="C198" s="9"/>
      <c r="D198" s="9"/>
      <c r="E198" s="9"/>
      <c r="F198" s="9"/>
      <c r="G198" s="9"/>
      <c r="H198" s="9"/>
      <c r="I198" s="9"/>
      <c r="J198" s="9"/>
    </row>
    <row r="199" spans="1:10" ht="12.75">
      <c r="A199" s="9"/>
      <c r="B199" s="9"/>
      <c r="C199" s="9"/>
      <c r="D199" s="9"/>
      <c r="E199" s="9"/>
      <c r="F199" s="9"/>
      <c r="G199" s="9"/>
      <c r="H199" s="9"/>
      <c r="I199" s="9"/>
      <c r="J199" s="9"/>
    </row>
    <row r="200" spans="1:10" ht="12.75">
      <c r="A200" s="9"/>
      <c r="B200" s="9"/>
      <c r="C200" s="9"/>
      <c r="D200" s="9"/>
      <c r="E200" s="9"/>
      <c r="F200" s="9"/>
      <c r="G200" s="9"/>
      <c r="H200" s="9"/>
      <c r="I200" s="9"/>
      <c r="J200" s="9"/>
    </row>
    <row r="201" spans="1:10" ht="12.75">
      <c r="A201" s="9"/>
      <c r="B201" s="9"/>
      <c r="C201" s="9"/>
      <c r="D201" s="9"/>
      <c r="E201" s="9"/>
      <c r="F201" s="9"/>
      <c r="G201" s="9"/>
      <c r="H201" s="9"/>
      <c r="I201" s="9"/>
      <c r="J201" s="9"/>
    </row>
    <row r="202" spans="1:10" ht="12.75">
      <c r="A202" s="9"/>
      <c r="B202" s="9"/>
      <c r="C202" s="9"/>
      <c r="D202" s="9"/>
      <c r="E202" s="9"/>
      <c r="F202" s="9"/>
      <c r="G202" s="9"/>
      <c r="H202" s="9"/>
      <c r="I202" s="9"/>
      <c r="J202" s="9"/>
    </row>
    <row r="203" spans="1:10" ht="12.75">
      <c r="A203" s="9"/>
      <c r="B203" s="9"/>
      <c r="C203" s="9"/>
      <c r="D203" s="9"/>
      <c r="E203" s="9"/>
      <c r="F203" s="9"/>
      <c r="G203" s="9"/>
      <c r="H203" s="9"/>
      <c r="I203" s="9"/>
      <c r="J203" s="9"/>
    </row>
    <row r="204" spans="1:10" ht="12.75">
      <c r="A204" s="9"/>
      <c r="B204" s="9"/>
      <c r="C204" s="9"/>
      <c r="D204" s="9"/>
      <c r="E204" s="9"/>
      <c r="F204" s="9"/>
      <c r="G204" s="9"/>
      <c r="H204" s="9"/>
      <c r="I204" s="9"/>
      <c r="J204" s="9"/>
    </row>
    <row r="205" spans="1:10" ht="12.75">
      <c r="A205" s="9"/>
      <c r="B205" s="9"/>
      <c r="C205" s="9"/>
      <c r="D205" s="9"/>
      <c r="E205" s="9"/>
      <c r="F205" s="9"/>
      <c r="G205" s="9"/>
      <c r="H205" s="9"/>
      <c r="I205" s="9"/>
      <c r="J205" s="9"/>
    </row>
    <row r="206" spans="1:10" ht="12.75">
      <c r="A206" s="9"/>
      <c r="B206" s="9"/>
      <c r="C206" s="9"/>
      <c r="D206" s="9"/>
      <c r="E206" s="9"/>
      <c r="F206" s="9"/>
      <c r="G206" s="9"/>
      <c r="H206" s="9"/>
      <c r="I206" s="9"/>
      <c r="J206" s="9"/>
    </row>
    <row r="207" spans="1:10" ht="12.75">
      <c r="A207" s="9"/>
      <c r="B207" s="9"/>
      <c r="C207" s="9"/>
      <c r="D207" s="9"/>
      <c r="E207" s="9"/>
      <c r="F207" s="9"/>
      <c r="G207" s="9"/>
      <c r="H207" s="9"/>
      <c r="I207" s="9"/>
      <c r="J207" s="9"/>
    </row>
    <row r="208" spans="1:10" ht="12.75">
      <c r="A208" s="9"/>
      <c r="B208" s="9"/>
      <c r="C208" s="9"/>
      <c r="D208" s="9"/>
      <c r="E208" s="9"/>
      <c r="F208" s="9"/>
      <c r="G208" s="9"/>
      <c r="H208" s="9"/>
      <c r="I208" s="9"/>
      <c r="J208" s="9"/>
    </row>
    <row r="209" spans="1:10" ht="12.75">
      <c r="A209" s="9"/>
      <c r="B209" s="9"/>
      <c r="C209" s="9"/>
      <c r="D209" s="9"/>
      <c r="E209" s="9"/>
      <c r="F209" s="9"/>
      <c r="G209" s="9"/>
      <c r="H209" s="9"/>
      <c r="I209" s="9"/>
      <c r="J209" s="9"/>
    </row>
    <row r="210" spans="1:10" ht="12.75">
      <c r="A210" s="9"/>
      <c r="B210" s="9"/>
      <c r="C210" s="9"/>
      <c r="D210" s="9"/>
      <c r="E210" s="9"/>
      <c r="F210" s="9"/>
      <c r="G210" s="9"/>
      <c r="H210" s="9"/>
      <c r="I210" s="9"/>
      <c r="J210" s="9"/>
    </row>
    <row r="211" spans="1:10" ht="12.75">
      <c r="A211" s="9"/>
      <c r="B211" s="9"/>
      <c r="C211" s="9"/>
      <c r="D211" s="9"/>
      <c r="E211" s="9"/>
      <c r="F211" s="9"/>
      <c r="G211" s="9"/>
      <c r="H211" s="9"/>
      <c r="I211" s="9"/>
      <c r="J211" s="9"/>
    </row>
    <row r="212" spans="1:10" ht="12.75">
      <c r="A212" s="9"/>
      <c r="B212" s="9"/>
      <c r="C212" s="9"/>
      <c r="D212" s="9"/>
      <c r="E212" s="9"/>
      <c r="F212" s="9"/>
      <c r="G212" s="9"/>
      <c r="H212" s="9"/>
      <c r="I212" s="9"/>
      <c r="J212" s="9"/>
    </row>
    <row r="213" spans="1:10" ht="12.75">
      <c r="A213" s="9"/>
      <c r="B213" s="9"/>
      <c r="C213" s="9"/>
      <c r="D213" s="9"/>
      <c r="E213" s="9"/>
      <c r="F213" s="9"/>
      <c r="G213" s="9"/>
      <c r="H213" s="9"/>
      <c r="I213" s="9"/>
      <c r="J213" s="9"/>
    </row>
    <row r="214" spans="1:10" ht="12.75">
      <c r="A214" s="9"/>
      <c r="B214" s="9"/>
      <c r="C214" s="9"/>
      <c r="D214" s="9"/>
      <c r="E214" s="9"/>
      <c r="F214" s="9"/>
      <c r="G214" s="9"/>
      <c r="H214" s="9"/>
      <c r="I214" s="9"/>
      <c r="J214" s="9"/>
    </row>
    <row r="215" spans="1:10" ht="12.75">
      <c r="A215" s="9"/>
      <c r="B215" s="9"/>
      <c r="C215" s="9"/>
      <c r="D215" s="9"/>
      <c r="E215" s="9"/>
      <c r="F215" s="9"/>
      <c r="G215" s="9"/>
      <c r="H215" s="9"/>
      <c r="I215" s="9"/>
      <c r="J215" s="9"/>
    </row>
    <row r="216" spans="1:10" ht="12.75">
      <c r="A216" s="9"/>
      <c r="B216" s="9"/>
      <c r="C216" s="9"/>
      <c r="D216" s="9"/>
      <c r="E216" s="9"/>
      <c r="F216" s="9"/>
      <c r="G216" s="9"/>
      <c r="H216" s="9"/>
      <c r="I216" s="9"/>
      <c r="J216" s="9"/>
    </row>
    <row r="217" spans="1:10" ht="12.75">
      <c r="A217" s="9"/>
      <c r="B217" s="9"/>
      <c r="C217" s="9"/>
      <c r="D217" s="9"/>
      <c r="E217" s="9"/>
      <c r="F217" s="9"/>
      <c r="G217" s="9"/>
      <c r="H217" s="9"/>
      <c r="I217" s="9"/>
      <c r="J217" s="9"/>
    </row>
    <row r="218" spans="1:10" ht="12.75">
      <c r="A218" s="9"/>
      <c r="B218" s="9"/>
      <c r="C218" s="9"/>
      <c r="D218" s="9"/>
      <c r="E218" s="9"/>
      <c r="F218" s="9"/>
      <c r="G218" s="9"/>
      <c r="H218" s="9"/>
      <c r="I218" s="9"/>
      <c r="J218" s="9"/>
    </row>
    <row r="219" spans="1:10" ht="12.75">
      <c r="A219" s="9"/>
      <c r="B219" s="9"/>
      <c r="C219" s="9"/>
      <c r="D219" s="9"/>
      <c r="E219" s="9"/>
      <c r="F219" s="9"/>
      <c r="G219" s="9"/>
      <c r="H219" s="9"/>
      <c r="I219" s="9"/>
      <c r="J219" s="9"/>
    </row>
    <row r="220" spans="1:10" ht="12.75">
      <c r="A220" s="9"/>
      <c r="B220" s="9"/>
      <c r="C220" s="9"/>
      <c r="D220" s="9"/>
      <c r="E220" s="9"/>
      <c r="F220" s="9"/>
      <c r="G220" s="9"/>
      <c r="H220" s="9"/>
      <c r="I220" s="9"/>
      <c r="J220" s="9"/>
    </row>
    <row r="221" spans="1:10" ht="12.75">
      <c r="A221" s="9"/>
      <c r="B221" s="9"/>
      <c r="C221" s="9"/>
      <c r="D221" s="9"/>
      <c r="E221" s="9"/>
      <c r="F221" s="9"/>
      <c r="G221" s="9"/>
      <c r="H221" s="9"/>
      <c r="I221" s="9"/>
      <c r="J221" s="9"/>
    </row>
    <row r="222" spans="1:10" ht="12.75">
      <c r="A222" s="9"/>
      <c r="B222" s="9"/>
      <c r="C222" s="9"/>
      <c r="D222" s="9"/>
      <c r="E222" s="9"/>
      <c r="F222" s="9"/>
      <c r="G222" s="9"/>
      <c r="H222" s="9"/>
      <c r="I222" s="9"/>
      <c r="J222" s="9"/>
    </row>
    <row r="223" spans="1:10" ht="12.75">
      <c r="A223" s="9"/>
      <c r="B223" s="9"/>
      <c r="C223" s="9"/>
      <c r="D223" s="9"/>
      <c r="E223" s="9"/>
      <c r="F223" s="9"/>
      <c r="G223" s="9"/>
      <c r="H223" s="9"/>
      <c r="I223" s="9"/>
      <c r="J223" s="9"/>
    </row>
    <row r="224" spans="1:10" ht="12.75">
      <c r="A224" s="9"/>
      <c r="B224" s="9"/>
      <c r="C224" s="9"/>
      <c r="D224" s="9"/>
      <c r="E224" s="9"/>
      <c r="F224" s="9"/>
      <c r="G224" s="9"/>
      <c r="H224" s="9"/>
      <c r="I224" s="9"/>
      <c r="J224" s="9"/>
    </row>
    <row r="225" spans="1:10" ht="12.75">
      <c r="A225" s="9"/>
      <c r="B225" s="9"/>
      <c r="C225" s="9"/>
      <c r="D225" s="9"/>
      <c r="E225" s="9"/>
      <c r="F225" s="9"/>
      <c r="G225" s="9"/>
      <c r="H225" s="9"/>
      <c r="I225" s="9"/>
      <c r="J225" s="9"/>
    </row>
    <row r="226" spans="1:10" ht="12.75">
      <c r="A226" s="9"/>
      <c r="B226" s="9"/>
      <c r="C226" s="9"/>
      <c r="D226" s="9"/>
      <c r="E226" s="9"/>
      <c r="F226" s="9"/>
      <c r="G226" s="9"/>
      <c r="H226" s="9"/>
      <c r="I226" s="9"/>
      <c r="J226" s="9"/>
    </row>
    <row r="227" spans="1:10" ht="12.75">
      <c r="A227" s="9"/>
      <c r="B227" s="9"/>
      <c r="C227" s="9"/>
      <c r="D227" s="9"/>
      <c r="E227" s="9"/>
      <c r="F227" s="9"/>
      <c r="G227" s="9"/>
      <c r="H227" s="9"/>
      <c r="I227" s="9"/>
      <c r="J227" s="9"/>
    </row>
    <row r="228" spans="1:10" ht="12.75">
      <c r="A228" s="9"/>
      <c r="B228" s="9"/>
      <c r="C228" s="9"/>
      <c r="D228" s="9"/>
      <c r="E228" s="9"/>
      <c r="F228" s="9"/>
      <c r="G228" s="9"/>
      <c r="H228" s="9"/>
      <c r="I228" s="9"/>
      <c r="J228" s="9"/>
    </row>
    <row r="229" spans="1:10" ht="12.75">
      <c r="A229" s="9"/>
      <c r="B229" s="9"/>
      <c r="C229" s="9"/>
      <c r="D229" s="9"/>
      <c r="E229" s="9"/>
      <c r="F229" s="9"/>
      <c r="G229" s="9"/>
      <c r="H229" s="9"/>
      <c r="I229" s="9"/>
      <c r="J229" s="9"/>
    </row>
    <row r="230" spans="1:10" ht="12.75">
      <c r="A230" s="9"/>
      <c r="B230" s="9"/>
      <c r="C230" s="9"/>
      <c r="D230" s="9"/>
      <c r="E230" s="9"/>
      <c r="F230" s="9"/>
      <c r="G230" s="9"/>
      <c r="H230" s="9"/>
      <c r="I230" s="9"/>
      <c r="J230" s="9"/>
    </row>
    <row r="231" spans="1:10" ht="12.75">
      <c r="A231" s="9"/>
      <c r="B231" s="9"/>
      <c r="C231" s="9"/>
      <c r="D231" s="9"/>
      <c r="E231" s="9"/>
      <c r="F231" s="9"/>
      <c r="G231" s="9"/>
      <c r="H231" s="9"/>
      <c r="I231" s="9"/>
      <c r="J231" s="9"/>
    </row>
    <row r="232" spans="1:10" ht="12.75">
      <c r="A232" s="9"/>
      <c r="B232" s="9"/>
      <c r="C232" s="9"/>
      <c r="D232" s="9"/>
      <c r="E232" s="9"/>
      <c r="F232" s="9"/>
      <c r="G232" s="9"/>
      <c r="H232" s="9"/>
      <c r="I232" s="9"/>
      <c r="J232" s="9"/>
    </row>
    <row r="233" spans="1:10" ht="12.75">
      <c r="A233" s="9"/>
      <c r="B233" s="9"/>
      <c r="C233" s="9"/>
      <c r="D233" s="9"/>
      <c r="E233" s="9"/>
      <c r="F233" s="9"/>
      <c r="G233" s="9"/>
      <c r="H233" s="9"/>
      <c r="I233" s="9"/>
      <c r="J233" s="9"/>
    </row>
    <row r="234" spans="1:10" ht="12.75">
      <c r="A234" s="9"/>
      <c r="B234" s="9"/>
      <c r="C234" s="9"/>
      <c r="D234" s="9"/>
      <c r="E234" s="9"/>
      <c r="F234" s="9"/>
      <c r="G234" s="9"/>
      <c r="H234" s="9"/>
      <c r="I234" s="9"/>
      <c r="J234" s="9"/>
    </row>
    <row r="235" spans="1:10" ht="12.75">
      <c r="A235" s="9"/>
      <c r="B235" s="9"/>
      <c r="C235" s="9"/>
      <c r="D235" s="9"/>
      <c r="E235" s="9"/>
      <c r="F235" s="9"/>
      <c r="G235" s="9"/>
      <c r="H235" s="9"/>
      <c r="I235" s="9"/>
      <c r="J235" s="9"/>
    </row>
    <row r="236" spans="1:10" ht="12.75">
      <c r="A236" s="9"/>
      <c r="B236" s="9"/>
      <c r="C236" s="9"/>
      <c r="D236" s="9"/>
      <c r="E236" s="9"/>
      <c r="F236" s="9"/>
      <c r="G236" s="9"/>
      <c r="H236" s="9"/>
      <c r="I236" s="9"/>
      <c r="J236" s="9"/>
    </row>
    <row r="237" spans="1:10" ht="12.75">
      <c r="A237" s="9"/>
      <c r="B237" s="9"/>
      <c r="C237" s="9"/>
      <c r="D237" s="9"/>
      <c r="E237" s="9"/>
      <c r="F237" s="9"/>
      <c r="G237" s="9"/>
      <c r="H237" s="9"/>
      <c r="I237" s="9"/>
      <c r="J237" s="9"/>
    </row>
    <row r="238" spans="1:10" ht="12.75">
      <c r="A238" s="9"/>
      <c r="B238" s="9"/>
      <c r="C238" s="9"/>
      <c r="D238" s="9"/>
      <c r="E238" s="9"/>
      <c r="F238" s="9"/>
      <c r="G238" s="9"/>
      <c r="H238" s="9"/>
      <c r="I238" s="9"/>
      <c r="J238" s="9"/>
    </row>
    <row r="239" spans="1:10" ht="12.75">
      <c r="A239" s="9"/>
      <c r="B239" s="9"/>
      <c r="C239" s="9"/>
      <c r="D239" s="9"/>
      <c r="E239" s="9"/>
      <c r="F239" s="9"/>
      <c r="G239" s="9"/>
      <c r="H239" s="9"/>
      <c r="I239" s="9"/>
      <c r="J239" s="9"/>
    </row>
    <row r="240" spans="1:10" ht="12.75">
      <c r="A240" s="9"/>
      <c r="B240" s="9"/>
      <c r="C240" s="9"/>
      <c r="D240" s="9"/>
      <c r="E240" s="9"/>
      <c r="F240" s="9"/>
      <c r="G240" s="9"/>
      <c r="H240" s="9"/>
      <c r="I240" s="9"/>
      <c r="J240" s="9"/>
    </row>
    <row r="241" spans="1:10" ht="12.75">
      <c r="A241" s="9"/>
      <c r="B241" s="9"/>
      <c r="C241" s="9"/>
      <c r="D241" s="9"/>
      <c r="E241" s="9"/>
      <c r="F241" s="9"/>
      <c r="G241" s="9"/>
      <c r="H241" s="9"/>
      <c r="I241" s="9"/>
      <c r="J241" s="9"/>
    </row>
    <row r="242" spans="1:10" ht="12.75">
      <c r="A242" s="9"/>
      <c r="B242" s="9"/>
      <c r="C242" s="9"/>
      <c r="D242" s="9"/>
      <c r="E242" s="9"/>
      <c r="F242" s="9"/>
      <c r="G242" s="9"/>
      <c r="H242" s="9"/>
      <c r="I242" s="9"/>
      <c r="J242" s="9"/>
    </row>
    <row r="243" spans="1:10" ht="12.75">
      <c r="A243" s="9"/>
      <c r="B243" s="9"/>
      <c r="C243" s="9"/>
      <c r="D243" s="9"/>
      <c r="E243" s="9"/>
      <c r="F243" s="9"/>
      <c r="G243" s="9"/>
      <c r="H243" s="9"/>
      <c r="I243" s="9"/>
      <c r="J243" s="9"/>
    </row>
    <row r="244" spans="1:10" ht="12.75">
      <c r="A244" s="9"/>
      <c r="B244" s="9"/>
      <c r="C244" s="9"/>
      <c r="D244" s="9"/>
      <c r="E244" s="9"/>
      <c r="F244" s="9"/>
      <c r="G244" s="9"/>
      <c r="H244" s="9"/>
      <c r="I244" s="9"/>
      <c r="J244" s="9"/>
    </row>
    <row r="245" spans="1:10" ht="12.75">
      <c r="A245" s="9"/>
      <c r="B245" s="9"/>
      <c r="C245" s="9"/>
      <c r="D245" s="9"/>
      <c r="E245" s="9"/>
      <c r="F245" s="9"/>
      <c r="G245" s="9"/>
      <c r="H245" s="9"/>
      <c r="I245" s="9"/>
      <c r="J245" s="9"/>
    </row>
    <row r="246" spans="1:10" ht="12.75">
      <c r="A246" s="9"/>
      <c r="B246" s="9"/>
      <c r="C246" s="9"/>
      <c r="D246" s="9"/>
      <c r="E246" s="9"/>
      <c r="F246" s="9"/>
      <c r="G246" s="9"/>
      <c r="H246" s="9"/>
      <c r="I246" s="9"/>
      <c r="J246" s="9"/>
    </row>
    <row r="247" spans="1:10" ht="12.75">
      <c r="A247" s="9"/>
      <c r="B247" s="9"/>
      <c r="C247" s="9"/>
      <c r="D247" s="9"/>
      <c r="E247" s="9"/>
      <c r="F247" s="9"/>
      <c r="G247" s="9"/>
      <c r="H247" s="9"/>
      <c r="I247" s="9"/>
      <c r="J247" s="9"/>
    </row>
    <row r="248" spans="1:10" ht="12.75">
      <c r="A248" s="9"/>
      <c r="B248" s="9"/>
      <c r="C248" s="9"/>
      <c r="D248" s="9"/>
      <c r="E248" s="9"/>
      <c r="F248" s="9"/>
      <c r="G248" s="9"/>
      <c r="H248" s="9"/>
      <c r="I248" s="9"/>
      <c r="J248" s="9"/>
    </row>
    <row r="249" spans="1:10" ht="12.75">
      <c r="A249" s="9"/>
      <c r="B249" s="9"/>
      <c r="C249" s="9"/>
      <c r="D249" s="9"/>
      <c r="E249" s="9"/>
      <c r="F249" s="9"/>
      <c r="G249" s="9"/>
      <c r="H249" s="9"/>
      <c r="I249" s="9"/>
      <c r="J249" s="9"/>
    </row>
    <row r="250" spans="1:10" ht="12.75">
      <c r="A250" s="9"/>
      <c r="B250" s="9"/>
      <c r="C250" s="9"/>
      <c r="D250" s="9"/>
      <c r="E250" s="9"/>
      <c r="F250" s="9"/>
      <c r="G250" s="9"/>
      <c r="H250" s="9"/>
      <c r="I250" s="9"/>
      <c r="J250" s="9"/>
    </row>
    <row r="251" spans="1:10" ht="12.75">
      <c r="A251" s="9"/>
      <c r="B251" s="9"/>
      <c r="C251" s="9"/>
      <c r="D251" s="9"/>
      <c r="E251" s="9"/>
      <c r="F251" s="9"/>
      <c r="G251" s="9"/>
      <c r="H251" s="9"/>
      <c r="I251" s="9"/>
      <c r="J251" s="9"/>
    </row>
    <row r="252" spans="1:10" ht="12.75">
      <c r="A252" s="9"/>
      <c r="B252" s="9"/>
      <c r="C252" s="9"/>
      <c r="D252" s="9"/>
      <c r="E252" s="9"/>
      <c r="F252" s="9"/>
      <c r="G252" s="9"/>
      <c r="H252" s="9"/>
      <c r="I252" s="9"/>
      <c r="J252" s="9"/>
    </row>
    <row r="253" spans="1:10" ht="12.75">
      <c r="A253" s="9"/>
      <c r="B253" s="9"/>
      <c r="C253" s="9"/>
      <c r="D253" s="9"/>
      <c r="E253" s="9"/>
      <c r="F253" s="9"/>
      <c r="G253" s="9"/>
      <c r="H253" s="9"/>
      <c r="I253" s="9"/>
      <c r="J253" s="9"/>
    </row>
    <row r="254" spans="1:10" ht="12.75">
      <c r="A254" s="9"/>
      <c r="B254" s="9"/>
      <c r="C254" s="9"/>
      <c r="D254" s="9"/>
      <c r="E254" s="9"/>
      <c r="F254" s="9"/>
      <c r="G254" s="9"/>
      <c r="H254" s="9"/>
      <c r="I254" s="9"/>
      <c r="J254" s="9"/>
    </row>
    <row r="255" spans="1:10" ht="12.75">
      <c r="A255" s="9"/>
      <c r="B255" s="9"/>
      <c r="C255" s="9"/>
      <c r="D255" s="9"/>
      <c r="E255" s="9"/>
      <c r="F255" s="9"/>
      <c r="G255" s="9"/>
      <c r="H255" s="9"/>
      <c r="I255" s="9"/>
      <c r="J255" s="9"/>
    </row>
    <row r="256" spans="1:10" ht="12.75">
      <c r="A256" s="9"/>
      <c r="B256" s="9"/>
      <c r="C256" s="9"/>
      <c r="D256" s="9"/>
      <c r="E256" s="9"/>
      <c r="F256" s="9"/>
      <c r="G256" s="9"/>
      <c r="H256" s="9"/>
      <c r="I256" s="9"/>
      <c r="J256" s="9"/>
    </row>
    <row r="257" spans="1:10" ht="12.75">
      <c r="A257" s="9"/>
      <c r="B257" s="9"/>
      <c r="C257" s="9"/>
      <c r="D257" s="9"/>
      <c r="E257" s="9"/>
      <c r="F257" s="9"/>
      <c r="G257" s="9"/>
      <c r="H257" s="9"/>
      <c r="I257" s="9"/>
      <c r="J257" s="9"/>
    </row>
    <row r="258" spans="1:10" ht="12.75">
      <c r="A258" s="9"/>
      <c r="B258" s="9"/>
      <c r="C258" s="9"/>
      <c r="D258" s="9"/>
      <c r="E258" s="9"/>
      <c r="F258" s="9"/>
      <c r="G258" s="9"/>
      <c r="H258" s="9"/>
      <c r="I258" s="9"/>
      <c r="J258" s="9"/>
    </row>
    <row r="259" spans="1:10" ht="12.75">
      <c r="A259" s="9"/>
      <c r="B259" s="9"/>
      <c r="C259" s="9"/>
      <c r="D259" s="9"/>
      <c r="E259" s="9"/>
      <c r="F259" s="9"/>
      <c r="G259" s="9"/>
      <c r="H259" s="9"/>
      <c r="I259" s="9"/>
      <c r="J259" s="9"/>
    </row>
    <row r="260" spans="1:10" ht="12.75">
      <c r="A260" s="9"/>
      <c r="B260" s="9"/>
      <c r="C260" s="9"/>
      <c r="D260" s="9"/>
      <c r="E260" s="9"/>
      <c r="F260" s="9"/>
      <c r="G260" s="9"/>
      <c r="H260" s="9"/>
      <c r="I260" s="9"/>
      <c r="J260" s="9"/>
    </row>
    <row r="261" spans="1:10" ht="12.75">
      <c r="A261" s="9"/>
      <c r="B261" s="9"/>
      <c r="C261" s="9"/>
      <c r="D261" s="9"/>
      <c r="E261" s="9"/>
      <c r="F261" s="9"/>
      <c r="G261" s="9"/>
      <c r="H261" s="9"/>
      <c r="I261" s="9"/>
      <c r="J261" s="9"/>
    </row>
    <row r="262" spans="1:10" ht="12.75">
      <c r="A262" s="9"/>
      <c r="B262" s="9"/>
      <c r="C262" s="9"/>
      <c r="D262" s="9"/>
      <c r="E262" s="9"/>
      <c r="F262" s="9"/>
      <c r="G262" s="9"/>
      <c r="H262" s="9"/>
      <c r="I262" s="9"/>
      <c r="J262" s="9"/>
    </row>
    <row r="263" spans="1:10" ht="12.75">
      <c r="A263" s="9"/>
      <c r="B263" s="9"/>
      <c r="C263" s="9"/>
      <c r="D263" s="9"/>
      <c r="E263" s="9"/>
      <c r="F263" s="9"/>
      <c r="G263" s="9"/>
      <c r="H263" s="9"/>
      <c r="I263" s="9"/>
      <c r="J263" s="9"/>
    </row>
    <row r="264" spans="1:10" ht="12.75">
      <c r="A264" s="9"/>
      <c r="B264" s="9"/>
      <c r="C264" s="9"/>
      <c r="D264" s="9"/>
      <c r="E264" s="9"/>
      <c r="F264" s="9"/>
      <c r="G264" s="9"/>
      <c r="H264" s="9"/>
      <c r="I264" s="9"/>
      <c r="J264" s="9"/>
    </row>
    <row r="265" spans="1:10" ht="12.75">
      <c r="A265" s="9"/>
      <c r="B265" s="9"/>
      <c r="C265" s="9"/>
      <c r="D265" s="9"/>
      <c r="E265" s="9"/>
      <c r="F265" s="9"/>
      <c r="G265" s="9"/>
      <c r="H265" s="9"/>
      <c r="I265" s="9"/>
      <c r="J265" s="9"/>
    </row>
    <row r="266" spans="1:10" ht="12.75">
      <c r="A266" s="9"/>
      <c r="B266" s="9"/>
      <c r="C266" s="9"/>
      <c r="D266" s="9"/>
      <c r="E266" s="9"/>
      <c r="F266" s="9"/>
      <c r="G266" s="9"/>
      <c r="H266" s="9"/>
      <c r="I266" s="9"/>
      <c r="J266" s="9"/>
    </row>
    <row r="267" spans="1:10" ht="12.75">
      <c r="A267" s="9"/>
      <c r="B267" s="9"/>
      <c r="C267" s="9"/>
      <c r="D267" s="9"/>
      <c r="E267" s="9"/>
      <c r="F267" s="9"/>
      <c r="G267" s="9"/>
      <c r="H267" s="9"/>
      <c r="I267" s="9"/>
      <c r="J267" s="9"/>
    </row>
    <row r="268" spans="1:10" ht="12.75">
      <c r="A268" s="9"/>
      <c r="B268" s="9"/>
      <c r="C268" s="9"/>
      <c r="D268" s="9"/>
      <c r="E268" s="9"/>
      <c r="F268" s="9"/>
      <c r="G268" s="9"/>
      <c r="H268" s="9"/>
      <c r="I268" s="9"/>
      <c r="J268" s="9"/>
    </row>
    <row r="269" spans="1:10" ht="12.75">
      <c r="A269" s="9"/>
      <c r="B269" s="9"/>
      <c r="C269" s="9"/>
      <c r="D269" s="9"/>
      <c r="E269" s="9"/>
      <c r="F269" s="9"/>
      <c r="G269" s="9"/>
      <c r="H269" s="9"/>
      <c r="I269" s="9"/>
      <c r="J269" s="9"/>
    </row>
    <row r="270" spans="1:10" ht="12.75">
      <c r="A270" s="9"/>
      <c r="B270" s="9"/>
      <c r="C270" s="9"/>
      <c r="D270" s="9"/>
      <c r="E270" s="9"/>
      <c r="F270" s="9"/>
      <c r="G270" s="9"/>
      <c r="H270" s="9"/>
      <c r="I270" s="9"/>
      <c r="J270" s="9"/>
    </row>
    <row r="271" spans="1:10" ht="12.75">
      <c r="A271" s="9"/>
      <c r="B271" s="9"/>
      <c r="C271" s="9"/>
      <c r="D271" s="9"/>
      <c r="E271" s="9"/>
      <c r="F271" s="9"/>
      <c r="G271" s="9"/>
      <c r="H271" s="9"/>
      <c r="I271" s="9"/>
      <c r="J271" s="9"/>
    </row>
    <row r="272" spans="1:10" ht="12.75">
      <c r="A272" s="9"/>
      <c r="B272" s="9"/>
      <c r="C272" s="9"/>
      <c r="D272" s="9"/>
      <c r="E272" s="9"/>
      <c r="F272" s="9"/>
      <c r="G272" s="9"/>
      <c r="H272" s="9"/>
      <c r="I272" s="9"/>
      <c r="J272" s="9"/>
    </row>
    <row r="273" spans="1:10" ht="12.75">
      <c r="A273" s="9"/>
      <c r="B273" s="9"/>
      <c r="C273" s="9"/>
      <c r="D273" s="9"/>
      <c r="E273" s="9"/>
      <c r="F273" s="9"/>
      <c r="G273" s="9"/>
      <c r="H273" s="9"/>
      <c r="I273" s="9"/>
      <c r="J273" s="9"/>
    </row>
    <row r="274" spans="1:10" ht="12.75">
      <c r="A274" s="9"/>
      <c r="B274" s="9"/>
      <c r="C274" s="9"/>
      <c r="D274" s="9"/>
      <c r="E274" s="9"/>
      <c r="F274" s="9"/>
      <c r="G274" s="9"/>
      <c r="H274" s="9"/>
      <c r="I274" s="9"/>
      <c r="J274" s="9"/>
    </row>
    <row r="275" spans="1:10" ht="12.75">
      <c r="A275" s="9"/>
      <c r="B275" s="9"/>
      <c r="C275" s="9"/>
      <c r="D275" s="9"/>
      <c r="E275" s="9"/>
      <c r="F275" s="9"/>
      <c r="G275" s="9"/>
      <c r="H275" s="9"/>
      <c r="I275" s="9"/>
      <c r="J275" s="9"/>
    </row>
    <row r="276" spans="1:10" ht="12.75">
      <c r="A276" s="9"/>
      <c r="B276" s="9"/>
      <c r="C276" s="9"/>
      <c r="D276" s="9"/>
      <c r="E276" s="9"/>
      <c r="F276" s="9"/>
      <c r="G276" s="9"/>
      <c r="H276" s="9"/>
      <c r="I276" s="9"/>
      <c r="J276" s="9"/>
    </row>
    <row r="277" spans="1:10" ht="12.75">
      <c r="A277" s="9"/>
      <c r="B277" s="9"/>
      <c r="C277" s="9"/>
      <c r="D277" s="9"/>
      <c r="E277" s="9"/>
      <c r="F277" s="9"/>
      <c r="G277" s="9"/>
      <c r="H277" s="9"/>
      <c r="I277" s="9"/>
      <c r="J277" s="9"/>
    </row>
    <row r="278" spans="1:10" ht="12.75">
      <c r="A278" s="9"/>
      <c r="B278" s="9"/>
      <c r="C278" s="9"/>
      <c r="D278" s="9"/>
      <c r="E278" s="9"/>
      <c r="F278" s="9"/>
      <c r="G278" s="9"/>
      <c r="H278" s="9"/>
      <c r="I278" s="9"/>
      <c r="J278" s="9"/>
    </row>
    <row r="279" spans="1:10" ht="12.75">
      <c r="A279" s="9"/>
      <c r="B279" s="9"/>
      <c r="C279" s="9"/>
      <c r="D279" s="9"/>
      <c r="E279" s="9"/>
      <c r="F279" s="9"/>
      <c r="G279" s="9"/>
      <c r="H279" s="9"/>
      <c r="I279" s="9"/>
      <c r="J279" s="9"/>
    </row>
    <row r="280" spans="1:10" ht="12.75">
      <c r="A280" s="9"/>
      <c r="B280" s="9"/>
      <c r="C280" s="9"/>
      <c r="D280" s="9"/>
      <c r="E280" s="9"/>
      <c r="F280" s="9"/>
      <c r="G280" s="9"/>
      <c r="H280" s="9"/>
      <c r="I280" s="9"/>
      <c r="J280" s="9"/>
    </row>
    <row r="281" spans="1:10" ht="12.75">
      <c r="A281" s="9"/>
      <c r="B281" s="9"/>
      <c r="C281" s="9"/>
      <c r="D281" s="9"/>
      <c r="E281" s="9"/>
      <c r="F281" s="9"/>
      <c r="G281" s="9"/>
      <c r="H281" s="9"/>
      <c r="I281" s="9"/>
      <c r="J281" s="9"/>
    </row>
    <row r="282" spans="1:10" ht="12.75">
      <c r="A282" s="9"/>
      <c r="B282" s="9"/>
      <c r="C282" s="9"/>
      <c r="D282" s="9"/>
      <c r="E282" s="9"/>
      <c r="F282" s="9"/>
      <c r="G282" s="9"/>
      <c r="H282" s="9"/>
      <c r="I282" s="9"/>
      <c r="J282" s="9"/>
    </row>
    <row r="283" spans="1:10" ht="12.75">
      <c r="A283" s="9"/>
      <c r="B283" s="9"/>
      <c r="C283" s="9"/>
      <c r="D283" s="9"/>
      <c r="E283" s="9"/>
      <c r="F283" s="9"/>
      <c r="G283" s="9"/>
      <c r="H283" s="9"/>
      <c r="I283" s="9"/>
      <c r="J283" s="9"/>
    </row>
    <row r="284" spans="1:10" ht="12.75">
      <c r="A284" s="9"/>
      <c r="B284" s="9"/>
      <c r="C284" s="9"/>
      <c r="D284" s="9"/>
      <c r="E284" s="9"/>
      <c r="F284" s="9"/>
      <c r="G284" s="9"/>
      <c r="H284" s="9"/>
      <c r="I284" s="9"/>
      <c r="J284" s="9"/>
    </row>
    <row r="285" spans="1:10" ht="12.75">
      <c r="A285" s="9"/>
      <c r="B285" s="9"/>
      <c r="C285" s="9"/>
      <c r="D285" s="9"/>
      <c r="E285" s="9"/>
      <c r="F285" s="9"/>
      <c r="G285" s="9"/>
      <c r="H285" s="9"/>
      <c r="I285" s="9"/>
      <c r="J285" s="9"/>
    </row>
    <row r="286" spans="1:10" ht="12.75">
      <c r="A286" s="9"/>
      <c r="B286" s="9"/>
      <c r="C286" s="9"/>
      <c r="D286" s="9"/>
      <c r="E286" s="9"/>
      <c r="F286" s="9"/>
      <c r="G286" s="9"/>
      <c r="H286" s="9"/>
      <c r="I286" s="9"/>
      <c r="J286" s="9"/>
    </row>
    <row r="287" spans="1:10" ht="12.75">
      <c r="A287" s="9"/>
      <c r="B287" s="9"/>
      <c r="C287" s="9"/>
      <c r="D287" s="9"/>
      <c r="E287" s="9"/>
      <c r="F287" s="9"/>
      <c r="G287" s="9"/>
      <c r="H287" s="9"/>
      <c r="I287" s="9"/>
      <c r="J287" s="9"/>
    </row>
    <row r="288" spans="1:10" ht="12.75">
      <c r="A288" s="9"/>
      <c r="B288" s="9"/>
      <c r="C288" s="9"/>
      <c r="D288" s="9"/>
      <c r="E288" s="9"/>
      <c r="F288" s="9"/>
      <c r="G288" s="9"/>
      <c r="H288" s="9"/>
      <c r="I288" s="9"/>
      <c r="J288" s="9"/>
    </row>
    <row r="289" spans="1:10" ht="12.75">
      <c r="A289" s="9"/>
      <c r="B289" s="9"/>
      <c r="C289" s="9"/>
      <c r="D289" s="9"/>
      <c r="E289" s="9"/>
      <c r="F289" s="9"/>
      <c r="G289" s="9"/>
      <c r="H289" s="9"/>
      <c r="I289" s="9"/>
      <c r="J289" s="9"/>
    </row>
    <row r="290" spans="1:10" ht="12.75">
      <c r="A290" s="9"/>
      <c r="B290" s="9"/>
      <c r="C290" s="9"/>
      <c r="D290" s="9"/>
      <c r="E290" s="9"/>
      <c r="F290" s="9"/>
      <c r="G290" s="9"/>
      <c r="H290" s="9"/>
      <c r="I290" s="9"/>
      <c r="J290" s="9"/>
    </row>
    <row r="291" spans="1:10" ht="12.75">
      <c r="A291" s="9"/>
      <c r="B291" s="9"/>
      <c r="C291" s="9"/>
      <c r="D291" s="9"/>
      <c r="E291" s="9"/>
      <c r="F291" s="9"/>
      <c r="G291" s="9"/>
      <c r="H291" s="9"/>
      <c r="I291" s="9"/>
      <c r="J291" s="9"/>
    </row>
    <row r="292" spans="1:10" ht="12.75">
      <c r="A292" s="9"/>
      <c r="B292" s="9"/>
      <c r="C292" s="9"/>
      <c r="D292" s="9"/>
      <c r="E292" s="9"/>
      <c r="F292" s="9"/>
      <c r="G292" s="9"/>
      <c r="H292" s="9"/>
      <c r="I292" s="9"/>
      <c r="J292" s="9"/>
    </row>
    <row r="293" spans="1:10" ht="12.75">
      <c r="A293" s="9"/>
      <c r="B293" s="9"/>
      <c r="C293" s="9"/>
      <c r="D293" s="9"/>
      <c r="E293" s="9"/>
      <c r="F293" s="9"/>
      <c r="G293" s="9"/>
      <c r="H293" s="9"/>
      <c r="I293" s="9"/>
      <c r="J293" s="9"/>
    </row>
    <row r="294" spans="1:10" ht="12.75">
      <c r="A294" s="9"/>
      <c r="B294" s="9"/>
      <c r="C294" s="9"/>
      <c r="D294" s="9"/>
      <c r="E294" s="9"/>
      <c r="F294" s="9"/>
      <c r="G294" s="9"/>
      <c r="H294" s="9"/>
      <c r="I294" s="9"/>
      <c r="J294" s="9"/>
    </row>
    <row r="295" spans="1:10" ht="12.75">
      <c r="A295" s="9"/>
      <c r="B295" s="9"/>
      <c r="C295" s="9"/>
      <c r="D295" s="9"/>
      <c r="E295" s="9"/>
      <c r="F295" s="9"/>
      <c r="G295" s="9"/>
      <c r="H295" s="9"/>
      <c r="I295" s="9"/>
      <c r="J295" s="9"/>
    </row>
    <row r="296" spans="1:10" ht="12.75">
      <c r="A296" s="9"/>
      <c r="B296" s="9"/>
      <c r="C296" s="9"/>
      <c r="D296" s="9"/>
      <c r="E296" s="9"/>
      <c r="F296" s="9"/>
      <c r="G296" s="9"/>
      <c r="H296" s="9"/>
      <c r="I296" s="9"/>
      <c r="J296" s="9"/>
    </row>
    <row r="297" spans="1:10" ht="12.75">
      <c r="A297" s="9"/>
      <c r="B297" s="9"/>
      <c r="C297" s="9"/>
      <c r="D297" s="9"/>
      <c r="E297" s="9"/>
      <c r="F297" s="9"/>
      <c r="G297" s="9"/>
      <c r="H297" s="9"/>
      <c r="I297" s="9"/>
      <c r="J297" s="9"/>
    </row>
    <row r="298" spans="1:10" ht="12.75">
      <c r="A298" s="9"/>
      <c r="B298" s="9"/>
      <c r="C298" s="9"/>
      <c r="D298" s="9"/>
      <c r="E298" s="9"/>
      <c r="F298" s="9"/>
      <c r="G298" s="9"/>
      <c r="H298" s="9"/>
      <c r="I298" s="9"/>
      <c r="J298" s="9"/>
    </row>
  </sheetData>
  <sheetProtection selectLockedCells="1" selectUnlockedCells="1"/>
  <mergeCells count="160">
    <mergeCell ref="A7:A11"/>
    <mergeCell ref="F7:F11"/>
    <mergeCell ref="H7:H11"/>
    <mergeCell ref="I7:I11"/>
    <mergeCell ref="J7:J11"/>
    <mergeCell ref="A12:A16"/>
    <mergeCell ref="F12:F16"/>
    <mergeCell ref="H12:H16"/>
    <mergeCell ref="I12:I16"/>
    <mergeCell ref="J12:J16"/>
    <mergeCell ref="A17:A21"/>
    <mergeCell ref="F17:F21"/>
    <mergeCell ref="H17:H21"/>
    <mergeCell ref="I17:I21"/>
    <mergeCell ref="J17:J21"/>
    <mergeCell ref="A22:A26"/>
    <mergeCell ref="F22:F26"/>
    <mergeCell ref="H22:H26"/>
    <mergeCell ref="I22:I26"/>
    <mergeCell ref="J22:J26"/>
    <mergeCell ref="A27:A31"/>
    <mergeCell ref="F27:F31"/>
    <mergeCell ref="H27:H31"/>
    <mergeCell ref="I27:I31"/>
    <mergeCell ref="J27:J31"/>
    <mergeCell ref="A32:A36"/>
    <mergeCell ref="F32:F36"/>
    <mergeCell ref="H32:H36"/>
    <mergeCell ref="I32:I36"/>
    <mergeCell ref="J32:J36"/>
    <mergeCell ref="A37:A41"/>
    <mergeCell ref="F37:F41"/>
    <mergeCell ref="H37:H41"/>
    <mergeCell ref="I37:I41"/>
    <mergeCell ref="J37:J41"/>
    <mergeCell ref="A42:A46"/>
    <mergeCell ref="F42:F46"/>
    <mergeCell ref="H42:H46"/>
    <mergeCell ref="I42:I46"/>
    <mergeCell ref="J42:J46"/>
    <mergeCell ref="A47:A51"/>
    <mergeCell ref="F47:F51"/>
    <mergeCell ref="H47:H51"/>
    <mergeCell ref="I47:I51"/>
    <mergeCell ref="J47:J51"/>
    <mergeCell ref="A52:A56"/>
    <mergeCell ref="F52:F56"/>
    <mergeCell ref="H52:H56"/>
    <mergeCell ref="I52:I56"/>
    <mergeCell ref="J52:J56"/>
    <mergeCell ref="A57:A61"/>
    <mergeCell ref="F57:F61"/>
    <mergeCell ref="H57:H61"/>
    <mergeCell ref="I57:I61"/>
    <mergeCell ref="J57:J61"/>
    <mergeCell ref="A62:A66"/>
    <mergeCell ref="F62:F66"/>
    <mergeCell ref="H62:H66"/>
    <mergeCell ref="I62:I66"/>
    <mergeCell ref="J62:J66"/>
    <mergeCell ref="A67:A71"/>
    <mergeCell ref="F67:F71"/>
    <mergeCell ref="H67:H71"/>
    <mergeCell ref="I67:I71"/>
    <mergeCell ref="J67:J71"/>
    <mergeCell ref="A72:A76"/>
    <mergeCell ref="F72:F76"/>
    <mergeCell ref="H72:H76"/>
    <mergeCell ref="I72:I76"/>
    <mergeCell ref="J72:J76"/>
    <mergeCell ref="A77:A81"/>
    <mergeCell ref="F77:F81"/>
    <mergeCell ref="H77:H81"/>
    <mergeCell ref="I77:I81"/>
    <mergeCell ref="J77:J81"/>
    <mergeCell ref="A82:A86"/>
    <mergeCell ref="F82:F86"/>
    <mergeCell ref="H82:H86"/>
    <mergeCell ref="I82:I86"/>
    <mergeCell ref="J82:J86"/>
    <mergeCell ref="A87:A91"/>
    <mergeCell ref="F87:F91"/>
    <mergeCell ref="H87:H91"/>
    <mergeCell ref="I87:I91"/>
    <mergeCell ref="J87:J91"/>
    <mergeCell ref="A92:A96"/>
    <mergeCell ref="F92:F96"/>
    <mergeCell ref="H92:H96"/>
    <mergeCell ref="I92:I96"/>
    <mergeCell ref="J92:J96"/>
    <mergeCell ref="A97:A101"/>
    <mergeCell ref="F97:F101"/>
    <mergeCell ref="H97:H101"/>
    <mergeCell ref="I97:I101"/>
    <mergeCell ref="J97:J101"/>
    <mergeCell ref="A102:A106"/>
    <mergeCell ref="F102:F106"/>
    <mergeCell ref="H102:H106"/>
    <mergeCell ref="I102:I106"/>
    <mergeCell ref="J102:J106"/>
    <mergeCell ref="A107:A111"/>
    <mergeCell ref="F107:F111"/>
    <mergeCell ref="H107:H111"/>
    <mergeCell ref="I107:I111"/>
    <mergeCell ref="J107:J111"/>
    <mergeCell ref="A112:A116"/>
    <mergeCell ref="F112:F116"/>
    <mergeCell ref="H112:H116"/>
    <mergeCell ref="I112:I116"/>
    <mergeCell ref="J112:J116"/>
    <mergeCell ref="A117:A121"/>
    <mergeCell ref="F117:F121"/>
    <mergeCell ref="H117:H121"/>
    <mergeCell ref="I117:I121"/>
    <mergeCell ref="J117:J121"/>
    <mergeCell ref="A122:A126"/>
    <mergeCell ref="F122:F126"/>
    <mergeCell ref="H122:H126"/>
    <mergeCell ref="I122:I126"/>
    <mergeCell ref="J122:J126"/>
    <mergeCell ref="A127:A131"/>
    <mergeCell ref="F127:F131"/>
    <mergeCell ref="H127:H131"/>
    <mergeCell ref="I127:I131"/>
    <mergeCell ref="J127:J131"/>
    <mergeCell ref="A132:A136"/>
    <mergeCell ref="F132:F136"/>
    <mergeCell ref="H132:H136"/>
    <mergeCell ref="I132:I136"/>
    <mergeCell ref="J132:J136"/>
    <mergeCell ref="A137:A141"/>
    <mergeCell ref="F137:F141"/>
    <mergeCell ref="H137:H141"/>
    <mergeCell ref="I137:I141"/>
    <mergeCell ref="J137:J141"/>
    <mergeCell ref="A142:A146"/>
    <mergeCell ref="F142:F146"/>
    <mergeCell ref="H142:H146"/>
    <mergeCell ref="I142:I146"/>
    <mergeCell ref="J142:J146"/>
    <mergeCell ref="A147:A151"/>
    <mergeCell ref="F147:F151"/>
    <mergeCell ref="H147:H151"/>
    <mergeCell ref="I147:I151"/>
    <mergeCell ref="J147:J151"/>
    <mergeCell ref="A152:A156"/>
    <mergeCell ref="F152:F156"/>
    <mergeCell ref="H152:H156"/>
    <mergeCell ref="I152:I156"/>
    <mergeCell ref="J152:J156"/>
    <mergeCell ref="A157:A161"/>
    <mergeCell ref="F157:F161"/>
    <mergeCell ref="H157:H161"/>
    <mergeCell ref="I157:I161"/>
    <mergeCell ref="J157:J161"/>
    <mergeCell ref="A162:A166"/>
    <mergeCell ref="F162:F166"/>
    <mergeCell ref="H162:H166"/>
    <mergeCell ref="I162:I166"/>
    <mergeCell ref="J162:J166"/>
  </mergeCells>
  <printOptions/>
  <pageMargins left="0.7479166666666667" right="0.7479166666666667" top="0.9840277777777777" bottom="0.9840277777777777" header="0.5118055555555555" footer="0.5118055555555555"/>
  <pageSetup fitToHeight="3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workbookViewId="0" topLeftCell="G1">
      <selection activeCell="K60" sqref="K60"/>
    </sheetView>
  </sheetViews>
  <sheetFormatPr defaultColWidth="9.00390625" defaultRowHeight="12.75"/>
  <cols>
    <col min="2" max="2" width="21.00390625" style="0" customWidth="1"/>
    <col min="5" max="5" width="22.50390625" style="0" customWidth="1"/>
    <col min="7" max="7" width="22.25390625" style="0" customWidth="1"/>
    <col min="9" max="9" width="19.625" style="0" customWidth="1"/>
    <col min="10" max="10" width="20.25390625" style="0" customWidth="1"/>
    <col min="11" max="11" width="20.75390625" style="0" customWidth="1"/>
    <col min="14" max="14" width="10.625" style="0" customWidth="1"/>
    <col min="16" max="16" width="23.00390625" style="0" customWidth="1"/>
  </cols>
  <sheetData>
    <row r="1" ht="12.75">
      <c r="A1" t="s">
        <v>8</v>
      </c>
    </row>
    <row r="2" spans="18:19" ht="12.75">
      <c r="R2" t="s">
        <v>9</v>
      </c>
      <c r="S2" t="s">
        <v>10</v>
      </c>
    </row>
    <row r="3" spans="2:19" ht="12.75">
      <c r="B3" s="20"/>
      <c r="C3" s="5"/>
      <c r="D3" s="5"/>
      <c r="E3" s="5"/>
      <c r="F3" s="5"/>
      <c r="O3">
        <v>1</v>
      </c>
      <c r="P3" t="str">
        <f>M15</f>
        <v>Лисицкий Георгий</v>
      </c>
      <c r="Q3">
        <v>1</v>
      </c>
      <c r="R3">
        <v>16</v>
      </c>
      <c r="S3" s="21">
        <f>VLOOKUP(B4,рез1,2,FALSE)</f>
        <v>17</v>
      </c>
    </row>
    <row r="4" spans="1:19" ht="12.75">
      <c r="A4">
        <v>16</v>
      </c>
      <c r="B4" s="22" t="str">
        <f>служебный!O17</f>
        <v>Каширских Дмитрий</v>
      </c>
      <c r="C4" s="23">
        <v>1</v>
      </c>
      <c r="E4" s="22" t="str">
        <f>(IF(AND(C4=0,C5=0),0,IF(C4&gt;C5,B4,B5)))</f>
        <v>Александров Кирилл </v>
      </c>
      <c r="F4" s="23">
        <v>0</v>
      </c>
      <c r="G4" s="24"/>
      <c r="H4" s="5"/>
      <c r="O4">
        <v>2</v>
      </c>
      <c r="P4" t="str">
        <f>IF(M15=K11,K19,K11)</f>
        <v>Бочков Антон</v>
      </c>
      <c r="Q4">
        <v>2</v>
      </c>
      <c r="R4">
        <v>17</v>
      </c>
      <c r="S4" s="21">
        <f>VLOOKUP(B5,рез1,2,FALSE)</f>
        <v>9</v>
      </c>
    </row>
    <row r="5" spans="1:19" ht="12.75">
      <c r="A5">
        <v>17</v>
      </c>
      <c r="B5" s="20" t="str">
        <f>служебный!O18</f>
        <v>Александров Кирилл </v>
      </c>
      <c r="C5" s="25">
        <v>3</v>
      </c>
      <c r="D5">
        <v>1</v>
      </c>
      <c r="E5" s="20" t="str">
        <f>служебный!O2</f>
        <v>Бочков Антон</v>
      </c>
      <c r="F5" s="25">
        <v>3</v>
      </c>
      <c r="G5" t="str">
        <f>(IF(AND(F4=0,F5=0),0,IF(F4&gt;F5,E4,E5)))</f>
        <v>Бочков Антон</v>
      </c>
      <c r="H5" s="26">
        <v>3</v>
      </c>
      <c r="O5">
        <v>3</v>
      </c>
      <c r="P5" s="17" t="str">
        <f>(IF(AND(K14=0,K15=0),0,IF(K14&gt;K15,J14,J15)))</f>
        <v>Михаленя Григорий</v>
      </c>
      <c r="Q5">
        <v>3</v>
      </c>
      <c r="R5">
        <v>9</v>
      </c>
      <c r="S5" s="21">
        <f>VLOOKUP(B7,рез1,2,FALSE)</f>
        <v>5</v>
      </c>
    </row>
    <row r="6" spans="2:19" ht="12.75">
      <c r="B6" s="27"/>
      <c r="C6" s="28"/>
      <c r="D6" s="5"/>
      <c r="E6" s="20"/>
      <c r="F6" s="5"/>
      <c r="H6" s="29"/>
      <c r="I6" s="24"/>
      <c r="J6" s="5"/>
      <c r="O6">
        <v>4</v>
      </c>
      <c r="P6" s="17" t="str">
        <f>(IF(AND(K15=0,K14=0),0,IF(K15&gt;K14,J14,J15)))</f>
        <v>Навроцкий Алексей</v>
      </c>
      <c r="Q6">
        <v>4</v>
      </c>
      <c r="R6">
        <v>24</v>
      </c>
      <c r="S6" s="21">
        <f>VLOOKUP(B8,рез1,2,FALSE)</f>
        <v>17</v>
      </c>
    </row>
    <row r="7" spans="1:19" ht="12.75">
      <c r="A7">
        <v>9</v>
      </c>
      <c r="B7" s="22" t="str">
        <f>служебный!O10</f>
        <v>Борисов Дмитрий</v>
      </c>
      <c r="C7" s="23">
        <v>3</v>
      </c>
      <c r="E7" s="22" t="str">
        <f>(IF(AND(C7=0,C8=0),0,IF(C7&gt;C8,B7,B8)))</f>
        <v>Борисов Дмитрий</v>
      </c>
      <c r="F7" s="23">
        <v>3</v>
      </c>
      <c r="G7" s="24" t="str">
        <f>(IF(AND(F7=0,F8=0),0,IF(F7&gt;F8,E7,E8)))</f>
        <v>Борисов Дмитрий</v>
      </c>
      <c r="H7" s="25">
        <v>2</v>
      </c>
      <c r="I7" t="str">
        <f>(IF(AND(H5=0,H7=0),0,IF(H5&gt;H7,G5,G7)))</f>
        <v>Бочков Антон</v>
      </c>
      <c r="J7" s="30">
        <v>3</v>
      </c>
      <c r="O7">
        <v>5</v>
      </c>
      <c r="P7" t="str">
        <f>(IF(AND(H5=0,H7=0),0,IF(H5&gt;H7,G7,G5)))</f>
        <v>Борисов Дмитрий</v>
      </c>
      <c r="Q7">
        <v>5</v>
      </c>
      <c r="R7">
        <v>12</v>
      </c>
      <c r="S7" s="21">
        <f>VLOOKUP(B10,рез1,2,FALSE)</f>
        <v>17</v>
      </c>
    </row>
    <row r="8" spans="1:19" ht="12.75">
      <c r="A8">
        <v>24</v>
      </c>
      <c r="B8" s="20" t="str">
        <f>служебный!O25</f>
        <v>Золотарев Михаил</v>
      </c>
      <c r="C8" s="25">
        <v>0</v>
      </c>
      <c r="D8">
        <v>8</v>
      </c>
      <c r="E8" s="20" t="str">
        <f>служебный!O9</f>
        <v>Коногорский Никита</v>
      </c>
      <c r="F8" s="31">
        <v>1</v>
      </c>
      <c r="J8" s="29"/>
      <c r="O8">
        <v>5</v>
      </c>
      <c r="P8" t="str">
        <f>(IF(AND(H11=0,H13=0),0,IF(H11&gt;H13,G13,G11)))</f>
        <v>Уваркин Глеб</v>
      </c>
      <c r="Q8">
        <v>5</v>
      </c>
      <c r="R8">
        <v>21</v>
      </c>
      <c r="S8" s="21">
        <f>VLOOKUP(B11,рез1,2,FALSE)</f>
        <v>9</v>
      </c>
    </row>
    <row r="9" spans="2:19" ht="12.75">
      <c r="B9" s="27"/>
      <c r="C9" s="28"/>
      <c r="D9" s="5"/>
      <c r="E9" s="20"/>
      <c r="F9" s="5"/>
      <c r="J9" s="29"/>
      <c r="O9">
        <v>5</v>
      </c>
      <c r="P9" t="str">
        <f>(IF(AND(H17=0,H19=0),0,IF(H17&gt;H19,G19,G17)))</f>
        <v>Сергеев Андрей</v>
      </c>
      <c r="Q9">
        <v>5</v>
      </c>
      <c r="R9">
        <v>13</v>
      </c>
      <c r="S9" s="21">
        <f>VLOOKUP(B13,рез1,2,FALSE)</f>
        <v>9</v>
      </c>
    </row>
    <row r="10" spans="1:19" ht="12.75">
      <c r="A10">
        <v>12</v>
      </c>
      <c r="B10" s="22" t="str">
        <f>служебный!O13</f>
        <v>Крылов Павел</v>
      </c>
      <c r="C10" s="23">
        <v>1</v>
      </c>
      <c r="E10" s="22" t="str">
        <f>(IF(AND(C10=0,C11=0),0,IF(C10&gt;C11,B10,B11)))</f>
        <v>Завьялов Игорь</v>
      </c>
      <c r="F10" s="23">
        <v>1</v>
      </c>
      <c r="G10" s="24"/>
      <c r="H10" s="5"/>
      <c r="J10" s="29"/>
      <c r="K10" s="24"/>
      <c r="L10" s="5"/>
      <c r="O10">
        <v>5</v>
      </c>
      <c r="P10" t="str">
        <f>(IF(AND(H23=0,H25=0),0,IF(H23&gt;H25,G25,G23)))</f>
        <v>Будников Валентин</v>
      </c>
      <c r="Q10">
        <v>5</v>
      </c>
      <c r="R10">
        <v>20</v>
      </c>
      <c r="S10" s="21">
        <f>VLOOKUP(B14,рез1,2,FALSE)</f>
        <v>17</v>
      </c>
    </row>
    <row r="11" spans="1:19" ht="12.75">
      <c r="A11">
        <v>21</v>
      </c>
      <c r="B11" s="20" t="str">
        <f>служебный!O22</f>
        <v>Завьялов Игорь</v>
      </c>
      <c r="C11" s="25">
        <v>3</v>
      </c>
      <c r="D11">
        <v>5</v>
      </c>
      <c r="E11" s="20" t="str">
        <f>служебный!O6</f>
        <v>Уваркин Глеб</v>
      </c>
      <c r="F11" s="25">
        <v>3</v>
      </c>
      <c r="G11" t="str">
        <f>(IF(AND(F10=0,F11=0),0,IF(F10&gt;F11,E10,E11)))</f>
        <v>Уваркин Глеб</v>
      </c>
      <c r="H11" s="30">
        <v>0</v>
      </c>
      <c r="I11" s="24" t="str">
        <f>(IF(AND(H11=0,H13=0),0,IF(H11&gt;H13,G11,G13)))</f>
        <v>Михаленя Григорий</v>
      </c>
      <c r="J11" s="25">
        <v>1</v>
      </c>
      <c r="K11" s="32" t="str">
        <f>(IF(AND(J7=0,J11=0),0,IF(J7&gt;J11,I7,I11)))</f>
        <v>Бочков Антон</v>
      </c>
      <c r="L11" s="30">
        <v>1</v>
      </c>
      <c r="O11">
        <v>9</v>
      </c>
      <c r="P11" t="str">
        <f>(IF(AND(F4=0,F5=0),0,IF(F4&gt;F5,E5,E4)))</f>
        <v>Александров Кирилл </v>
      </c>
      <c r="Q11">
        <v>9</v>
      </c>
      <c r="R11">
        <v>14</v>
      </c>
      <c r="S11" s="21">
        <f>VLOOKUP(B16,рез1,2,FALSE)</f>
        <v>5</v>
      </c>
    </row>
    <row r="12" spans="2:19" ht="12.75">
      <c r="B12" s="27"/>
      <c r="C12" s="28"/>
      <c r="D12" s="5"/>
      <c r="E12" s="20"/>
      <c r="F12" s="5"/>
      <c r="H12" s="29"/>
      <c r="L12" s="29"/>
      <c r="O12">
        <v>9</v>
      </c>
      <c r="P12" t="str">
        <f>(IF(AND(F7=0,F8=0),0,IF(F7&gt;F8,E8,E7)))</f>
        <v>Коногорский Никита</v>
      </c>
      <c r="Q12">
        <v>9</v>
      </c>
      <c r="R12">
        <v>19</v>
      </c>
      <c r="S12" s="21">
        <f>VLOOKUP(B17,рез1,2,FALSE)</f>
        <v>17</v>
      </c>
    </row>
    <row r="13" spans="1:19" ht="12.75">
      <c r="A13">
        <v>13</v>
      </c>
      <c r="B13" s="22" t="str">
        <f>служебный!O14</f>
        <v>Павлов Александр</v>
      </c>
      <c r="C13" s="23">
        <v>3</v>
      </c>
      <c r="E13" s="22" t="str">
        <f>(IF(AND(C13=0,C14=0),0,IF(C13&gt;C14,B13,B14)))</f>
        <v>Павлов Александр</v>
      </c>
      <c r="F13" s="23">
        <v>0</v>
      </c>
      <c r="G13" s="24" t="str">
        <f>(IF(AND(F13=0,F14=0),0,IF(F13&gt;F14,E13,E14)))</f>
        <v>Михаленя Григорий</v>
      </c>
      <c r="H13" s="25">
        <v>3</v>
      </c>
      <c r="J13" s="5"/>
      <c r="K13" s="5"/>
      <c r="L13" s="29"/>
      <c r="O13">
        <v>9</v>
      </c>
      <c r="P13" t="str">
        <f>(IF(AND(F10=0,F11=0),0,IF(F10&gt;F11,E11,E10)))</f>
        <v>Завьялов Игорь</v>
      </c>
      <c r="Q13">
        <v>9</v>
      </c>
      <c r="R13">
        <v>11</v>
      </c>
      <c r="S13" s="21">
        <f>VLOOKUP(B19,рез1,2,FALSE)</f>
        <v>9</v>
      </c>
    </row>
    <row r="14" spans="1:19" ht="12.75">
      <c r="A14">
        <v>20</v>
      </c>
      <c r="B14" s="20" t="str">
        <f>служебный!O21</f>
        <v>Павлов Артем</v>
      </c>
      <c r="C14" s="25">
        <v>0</v>
      </c>
      <c r="D14">
        <v>4</v>
      </c>
      <c r="E14" s="20" t="str">
        <f>служебный!O5</f>
        <v>Михаленя Григорий</v>
      </c>
      <c r="F14" s="25">
        <v>3</v>
      </c>
      <c r="I14" s="17"/>
      <c r="J14" s="33" t="str">
        <f>(IF(AND(J7=0,J11=0),0,IF(J7&gt;J11,I11,I7)))</f>
        <v>Михаленя Григорий</v>
      </c>
      <c r="K14" s="23">
        <v>3</v>
      </c>
      <c r="L14" s="29"/>
      <c r="O14">
        <v>9</v>
      </c>
      <c r="P14" t="str">
        <f>(IF(AND(F13=0,F14=0),0,IF(F13&gt;F14,E14,E13)))</f>
        <v>Павлов Александр</v>
      </c>
      <c r="Q14">
        <v>9</v>
      </c>
      <c r="R14">
        <v>22</v>
      </c>
      <c r="S14" s="21">
        <f>VLOOKUP(B20,рез1,2,FALSE)</f>
        <v>17</v>
      </c>
    </row>
    <row r="15" spans="2:19" ht="12.75">
      <c r="B15" s="20"/>
      <c r="C15" s="5"/>
      <c r="D15" s="5"/>
      <c r="E15" s="20"/>
      <c r="F15" s="5"/>
      <c r="I15" s="17"/>
      <c r="J15" s="5" t="str">
        <f>(IF(AND(J19=0,J23=0),0,IF(J19&gt;J23,I23,I19)))</f>
        <v>Навроцкий Алексей</v>
      </c>
      <c r="K15" s="25">
        <v>2</v>
      </c>
      <c r="L15" s="29"/>
      <c r="M15" s="5" t="str">
        <f>(IF(AND(L11=0,L19=0),0,IF(L11&gt;L19,K11,K19)))</f>
        <v>Лисицкий Георгий</v>
      </c>
      <c r="O15">
        <v>9</v>
      </c>
      <c r="P15" t="str">
        <f>(IF(AND(F16=0,F17=0),0,IF(F16&gt;F17,E17,E16)))</f>
        <v>Очаев Нарин</v>
      </c>
      <c r="Q15">
        <v>9</v>
      </c>
      <c r="R15">
        <v>10</v>
      </c>
      <c r="S15" s="21">
        <f>VLOOKUP(B22,рез1,2,FALSE)</f>
        <v>1</v>
      </c>
    </row>
    <row r="16" spans="1:19" ht="12.75">
      <c r="A16">
        <v>14</v>
      </c>
      <c r="B16" s="22" t="str">
        <f>служебный!O15</f>
        <v>Сергеев Андрей</v>
      </c>
      <c r="C16" s="23">
        <v>3</v>
      </c>
      <c r="E16" s="22" t="str">
        <f>(IF(AND(C16=0,C17=0),0,IF(C16&gt;C17,B16,B17)))</f>
        <v>Сергеев Андрей</v>
      </c>
      <c r="F16" s="23">
        <v>3</v>
      </c>
      <c r="G16" s="24"/>
      <c r="H16" s="5"/>
      <c r="L16" s="29"/>
      <c r="O16">
        <v>9</v>
      </c>
      <c r="P16" t="str">
        <f>(IF(AND(F19=0,F20=0),0,IF(F19&gt;F20,E20,E19)))</f>
        <v>Бригида Егор</v>
      </c>
      <c r="Q16">
        <v>9</v>
      </c>
      <c r="R16">
        <v>23</v>
      </c>
      <c r="S16" s="21">
        <f>VLOOKUP(B23,рез1,2,FALSE)</f>
        <v>17</v>
      </c>
    </row>
    <row r="17" spans="1:19" ht="12.75">
      <c r="A17">
        <v>19</v>
      </c>
      <c r="B17" s="20" t="str">
        <f>служебный!O20</f>
        <v>Солоха Денис</v>
      </c>
      <c r="C17" s="25">
        <v>0</v>
      </c>
      <c r="D17">
        <v>3</v>
      </c>
      <c r="E17" s="20" t="str">
        <f>служебный!O4</f>
        <v>Очаев Нарин</v>
      </c>
      <c r="F17" s="25">
        <v>2</v>
      </c>
      <c r="G17" t="str">
        <f>(IF(AND(F16=0,F17=0),0,IF(F16&gt;F17,E16,E17)))</f>
        <v>Сергеев Андрей</v>
      </c>
      <c r="H17" s="30">
        <v>0</v>
      </c>
      <c r="L17" s="29"/>
      <c r="O17">
        <v>9</v>
      </c>
      <c r="P17" t="str">
        <f>(IF(AND(F22=0,F23=0),0,IF(F22&gt;F23,E23,E22)))</f>
        <v>Оверин Сергей</v>
      </c>
      <c r="Q17">
        <v>9</v>
      </c>
      <c r="R17">
        <v>15</v>
      </c>
      <c r="S17" s="21">
        <f>VLOOKUP(B25,рез1,2,FALSE)</f>
        <v>9</v>
      </c>
    </row>
    <row r="18" spans="2:19" ht="12.75">
      <c r="B18" s="20"/>
      <c r="C18" s="5"/>
      <c r="D18" s="5"/>
      <c r="E18" s="20"/>
      <c r="F18" s="5"/>
      <c r="H18" s="29"/>
      <c r="I18" s="24"/>
      <c r="J18" s="5"/>
      <c r="L18" s="29"/>
      <c r="O18">
        <v>9</v>
      </c>
      <c r="P18" t="str">
        <f>(IF(AND(F25=0,F26=0),0,IF(F25&gt;F26,E26,E25)))</f>
        <v>Кондратьев Никита</v>
      </c>
      <c r="Q18">
        <v>9</v>
      </c>
      <c r="R18">
        <v>18</v>
      </c>
      <c r="S18" s="21">
        <f>VLOOKUP(B26,рез1,2,FALSE)</f>
        <v>17</v>
      </c>
    </row>
    <row r="19" spans="1:19" ht="12.75">
      <c r="A19">
        <v>11</v>
      </c>
      <c r="B19" s="22" t="str">
        <f>служебный!O12</f>
        <v>Бригида Егор</v>
      </c>
      <c r="C19" s="23">
        <v>3</v>
      </c>
      <c r="E19" s="22" t="str">
        <f>(IF(AND(C19=0,C20=0),0,IF(C19&gt;C20,B19,B20)))</f>
        <v>Бригида Егор</v>
      </c>
      <c r="F19" s="23">
        <v>2</v>
      </c>
      <c r="G19" s="24" t="str">
        <f>(IF(AND(F19=0,F20=0),0,IF(F19&gt;F20,E19,E20)))</f>
        <v>Навроцкий Алексей</v>
      </c>
      <c r="H19" s="25">
        <v>3</v>
      </c>
      <c r="I19" t="str">
        <f>(IF(AND(H17=0,H19=0),0,IF(H17&gt;H19,G17,G19)))</f>
        <v>Навроцкий Алексей</v>
      </c>
      <c r="J19" s="30">
        <v>0</v>
      </c>
      <c r="K19" s="24" t="str">
        <f>(IF(AND(J19=0,J23=0),0,IF(J19&gt;J23,I19,I23)))</f>
        <v>Лисицкий Георгий</v>
      </c>
      <c r="L19" s="25">
        <v>3</v>
      </c>
      <c r="O19">
        <v>17</v>
      </c>
      <c r="P19" t="str">
        <f>IF(E4=B4,B5,B4)</f>
        <v>Каширских Дмитрий</v>
      </c>
      <c r="Q19">
        <v>17</v>
      </c>
      <c r="R19">
        <v>1</v>
      </c>
      <c r="S19" s="21">
        <f>VLOOKUP(E5,рез1,2,FALSE)</f>
        <v>2</v>
      </c>
    </row>
    <row r="20" spans="1:19" ht="12.75">
      <c r="A20">
        <v>22</v>
      </c>
      <c r="B20" s="20" t="str">
        <f>служебный!O23</f>
        <v>Федоров Станислав</v>
      </c>
      <c r="C20" s="25">
        <v>0</v>
      </c>
      <c r="D20">
        <v>6</v>
      </c>
      <c r="E20" s="20" t="str">
        <f>служебный!O7</f>
        <v>Навроцкий Алексей</v>
      </c>
      <c r="F20" s="31">
        <v>3</v>
      </c>
      <c r="J20" s="29"/>
      <c r="O20">
        <v>17</v>
      </c>
      <c r="P20" t="str">
        <f>IF(E7=B7,B8,B7)</f>
        <v>Золотарев Михаил</v>
      </c>
      <c r="Q20">
        <v>17</v>
      </c>
      <c r="R20">
        <v>8</v>
      </c>
      <c r="S20" s="21">
        <f>VLOOKUP(E8,рез1,2,FALSE)</f>
        <v>9</v>
      </c>
    </row>
    <row r="21" spans="2:19" ht="12.75">
      <c r="B21" s="20"/>
      <c r="C21" s="5"/>
      <c r="D21" s="5"/>
      <c r="E21" s="20"/>
      <c r="F21" s="5"/>
      <c r="J21" s="29"/>
      <c r="O21">
        <v>17</v>
      </c>
      <c r="P21" t="str">
        <f>IF(E10=B10,B11,B10)</f>
        <v>Крылов Павел</v>
      </c>
      <c r="Q21">
        <v>17</v>
      </c>
      <c r="R21">
        <v>5</v>
      </c>
      <c r="S21" s="21">
        <f>VLOOKUP(E11,рез1,2,FALSE)</f>
        <v>5</v>
      </c>
    </row>
    <row r="22" spans="1:19" ht="12.75">
      <c r="A22">
        <v>10</v>
      </c>
      <c r="B22" s="22" t="str">
        <f>служебный!O11</f>
        <v>Лисицкий Георгий</v>
      </c>
      <c r="C22" s="23">
        <v>3</v>
      </c>
      <c r="E22" s="22" t="str">
        <f>(IF(AND(C22=0,C23=0),0,IF(C22&gt;C23,B22,B23)))</f>
        <v>Лисицкий Георгий</v>
      </c>
      <c r="F22" s="23">
        <v>3</v>
      </c>
      <c r="G22" s="24"/>
      <c r="H22" s="5"/>
      <c r="J22" s="29"/>
      <c r="O22">
        <v>17</v>
      </c>
      <c r="P22" t="str">
        <f>IF(E13=B13,B14,B13)</f>
        <v>Павлов Артем</v>
      </c>
      <c r="Q22">
        <v>17</v>
      </c>
      <c r="R22">
        <v>4</v>
      </c>
      <c r="S22" s="21">
        <f>VLOOKUP(E14,рез1,2,FALSE)</f>
        <v>3</v>
      </c>
    </row>
    <row r="23" spans="1:19" ht="12.75">
      <c r="A23">
        <v>23</v>
      </c>
      <c r="B23" s="20" t="str">
        <f>служебный!O24</f>
        <v>Ефимов Алексей</v>
      </c>
      <c r="C23" s="25">
        <v>0</v>
      </c>
      <c r="D23">
        <v>7</v>
      </c>
      <c r="E23" s="20" t="str">
        <f>служебный!O8</f>
        <v>Оверин Сергей</v>
      </c>
      <c r="F23" s="25">
        <v>0</v>
      </c>
      <c r="G23" t="str">
        <f>(IF(AND(F22=0,F23=0),0,IF(F22&gt;F23,E22,E23)))</f>
        <v>Лисицкий Георгий</v>
      </c>
      <c r="H23" s="30">
        <v>3</v>
      </c>
      <c r="I23" s="24" t="str">
        <f>(IF(AND(H23=0,H25=0),0,IF(H23&gt;H25,G23,G25)))</f>
        <v>Лисицкий Георгий</v>
      </c>
      <c r="J23" s="25">
        <v>3</v>
      </c>
      <c r="O23">
        <v>17</v>
      </c>
      <c r="P23" t="str">
        <f>IF(E16=B16,B17,B16)</f>
        <v>Солоха Денис</v>
      </c>
      <c r="Q23">
        <v>17</v>
      </c>
      <c r="R23">
        <v>3</v>
      </c>
      <c r="S23" s="21">
        <f>VLOOKUP(E17,рез1,2,FALSE)</f>
        <v>9</v>
      </c>
    </row>
    <row r="24" spans="2:19" ht="12.75">
      <c r="B24" s="20"/>
      <c r="C24" s="5"/>
      <c r="D24" s="5"/>
      <c r="E24" s="20"/>
      <c r="F24" s="5"/>
      <c r="H24" s="29"/>
      <c r="O24">
        <v>17</v>
      </c>
      <c r="P24" t="str">
        <f>IF(E19=B19,B20,B19)</f>
        <v>Федоров Станислав</v>
      </c>
      <c r="Q24">
        <v>17</v>
      </c>
      <c r="R24">
        <v>6</v>
      </c>
      <c r="S24" s="21">
        <f>VLOOKUP(E20,рез1,2,FALSE)</f>
        <v>4</v>
      </c>
    </row>
    <row r="25" spans="1:19" ht="12.75">
      <c r="A25">
        <v>15</v>
      </c>
      <c r="B25" s="22" t="str">
        <f>служебный!O16</f>
        <v>Кондратьев Никита</v>
      </c>
      <c r="C25" s="23">
        <v>3</v>
      </c>
      <c r="E25" s="22" t="str">
        <f>(IF(AND(C25=0,C26=0),0,IF(C25&gt;C26,B25,B26)))</f>
        <v>Кондратьев Никита</v>
      </c>
      <c r="F25" s="23">
        <v>1</v>
      </c>
      <c r="G25" s="24" t="str">
        <f>(IF(AND(F25=0,F26=0),0,IF(F25&gt;F26,E25,E26)))</f>
        <v>Будников Валентин</v>
      </c>
      <c r="H25" s="25">
        <v>0</v>
      </c>
      <c r="O25">
        <v>17</v>
      </c>
      <c r="P25" t="str">
        <f>IF(E22=B22,B23,B22)</f>
        <v>Ефимов Алексей</v>
      </c>
      <c r="Q25">
        <v>17</v>
      </c>
      <c r="R25">
        <v>7</v>
      </c>
      <c r="S25" s="21">
        <f>VLOOKUP(E23,рез1,2,FALSE)</f>
        <v>9</v>
      </c>
    </row>
    <row r="26" spans="1:19" ht="12.75">
      <c r="A26">
        <v>18</v>
      </c>
      <c r="B26" s="20" t="str">
        <f>служебный!O19</f>
        <v>Соловьев Максим</v>
      </c>
      <c r="C26" s="25">
        <v>0</v>
      </c>
      <c r="D26">
        <v>2</v>
      </c>
      <c r="E26" s="20" t="str">
        <f>служебный!O3</f>
        <v>Будников Валентин</v>
      </c>
      <c r="F26" s="25">
        <v>3</v>
      </c>
      <c r="O26">
        <v>17</v>
      </c>
      <c r="P26" t="str">
        <f>IF(E25=B25,B26,B25)</f>
        <v>Соловьев Максим</v>
      </c>
      <c r="Q26">
        <v>17</v>
      </c>
      <c r="R26">
        <v>2</v>
      </c>
      <c r="S26" s="21">
        <f>VLOOKUP(E26,рез1,2,FALSE)</f>
        <v>5</v>
      </c>
    </row>
    <row r="38" ht="12.75">
      <c r="A38" t="s">
        <v>11</v>
      </c>
    </row>
    <row r="39" spans="18:19" ht="12.75">
      <c r="R39" t="s">
        <v>9</v>
      </c>
      <c r="S39" t="s">
        <v>10</v>
      </c>
    </row>
    <row r="40" spans="2:19" ht="12.75">
      <c r="B40" s="5"/>
      <c r="C40" s="5"/>
      <c r="D40" s="5"/>
      <c r="E40" s="5"/>
      <c r="F40" s="5"/>
      <c r="O40">
        <v>1</v>
      </c>
      <c r="P40" t="str">
        <f>M52</f>
        <v>Бурыкина Алиса</v>
      </c>
      <c r="Q40">
        <v>1</v>
      </c>
      <c r="R40">
        <v>16</v>
      </c>
      <c r="S40" s="21">
        <f>VLOOKUP(B41,рез2,2,FALSE)</f>
        <v>17</v>
      </c>
    </row>
    <row r="41" spans="1:19" ht="12.75">
      <c r="A41">
        <v>16</v>
      </c>
      <c r="B41" s="22" t="str">
        <f>служебный!P17</f>
        <v>Горина Анна</v>
      </c>
      <c r="C41" s="23">
        <v>2</v>
      </c>
      <c r="E41" s="22" t="str">
        <f>(IF(AND(C41=0,C42=0),0,IF(C41&gt;C42,B41,B42)))</f>
        <v>Дементьева Анастасия</v>
      </c>
      <c r="F41" s="23">
        <v>0</v>
      </c>
      <c r="G41" s="24"/>
      <c r="H41" s="5"/>
      <c r="O41">
        <v>2</v>
      </c>
      <c r="P41" t="str">
        <f>IF(M52=K48,K56,K48)</f>
        <v>Швец Валерия</v>
      </c>
      <c r="Q41">
        <v>2</v>
      </c>
      <c r="R41">
        <v>17</v>
      </c>
      <c r="S41" s="21">
        <f>VLOOKUP(B42,рез2,2,FALSE)</f>
        <v>9</v>
      </c>
    </row>
    <row r="42" spans="1:19" ht="12.75">
      <c r="A42">
        <v>17</v>
      </c>
      <c r="B42" s="20" t="str">
        <f>служебный!P18</f>
        <v>Дементьева Анастасия</v>
      </c>
      <c r="C42" s="25">
        <v>3</v>
      </c>
      <c r="D42">
        <v>1</v>
      </c>
      <c r="E42" s="20" t="str">
        <f>служебный!P2</f>
        <v>Бурыкина Алиса</v>
      </c>
      <c r="F42" s="31">
        <v>3</v>
      </c>
      <c r="G42" t="str">
        <f>(IF(AND(F41=0,F42=0),0,IF(F41&gt;F42,E41,E42)))</f>
        <v>Бурыкина Алиса</v>
      </c>
      <c r="H42" s="30">
        <v>3</v>
      </c>
      <c r="O42">
        <v>3</v>
      </c>
      <c r="P42" s="17" t="str">
        <f>(IF(AND(K51=0,K52=0),0,IF(K51&gt;K52,J51,J52)))</f>
        <v>Коробова Екатерина</v>
      </c>
      <c r="Q42">
        <v>3</v>
      </c>
      <c r="R42">
        <v>9</v>
      </c>
      <c r="S42" s="21">
        <f>VLOOKUP(B44,рез2,2,FALSE)</f>
        <v>5</v>
      </c>
    </row>
    <row r="43" spans="2:19" ht="12.75">
      <c r="B43" s="27"/>
      <c r="C43" s="28"/>
      <c r="D43" s="5"/>
      <c r="E43" s="20"/>
      <c r="F43" s="5"/>
      <c r="H43" s="29"/>
      <c r="I43" s="24"/>
      <c r="J43" s="5"/>
      <c r="O43">
        <v>4</v>
      </c>
      <c r="P43" s="17" t="str">
        <f>(IF(AND(K52=0,K51=0),0,IF(K52&gt;K51,J51,J52)))</f>
        <v>Байкова Маргарита</v>
      </c>
      <c r="Q43">
        <v>4</v>
      </c>
      <c r="R43">
        <v>24</v>
      </c>
      <c r="S43" s="21">
        <f>VLOOKUP(B45,рез2,2,FALSE)</f>
        <v>17</v>
      </c>
    </row>
    <row r="44" spans="1:19" ht="12.75">
      <c r="A44">
        <v>9</v>
      </c>
      <c r="B44" s="22" t="str">
        <f>служебный!P10</f>
        <v>Саруханова Елена</v>
      </c>
      <c r="C44" s="23">
        <v>3</v>
      </c>
      <c r="E44" s="22" t="str">
        <f>(IF(AND(C44=0,C45=0),0,IF(C44&gt;C45,B44,B45)))</f>
        <v>Саруханова Елена</v>
      </c>
      <c r="F44" s="23">
        <v>3</v>
      </c>
      <c r="G44" s="24" t="str">
        <f>(IF(AND(F44=0,F45=0),0,IF(F44&gt;F45,E44,E45)))</f>
        <v>Саруханова Елена</v>
      </c>
      <c r="H44" s="25">
        <v>0</v>
      </c>
      <c r="I44" t="str">
        <f>(IF(AND(H42=0,H44=0),0,IF(H42&gt;H44,G42,G44)))</f>
        <v>Бурыкина Алиса</v>
      </c>
      <c r="J44" s="30">
        <v>3</v>
      </c>
      <c r="O44">
        <v>5</v>
      </c>
      <c r="P44" t="str">
        <f>(IF(AND(H42=0,H44=0),0,IF(H42&gt;H44,G44,G42)))</f>
        <v>Саруханова Елена</v>
      </c>
      <c r="Q44">
        <v>5</v>
      </c>
      <c r="R44">
        <v>12</v>
      </c>
      <c r="S44" s="21">
        <f>VLOOKUP(B47,рез2,2,FALSE)</f>
        <v>4</v>
      </c>
    </row>
    <row r="45" spans="1:19" ht="12.75">
      <c r="A45">
        <v>24</v>
      </c>
      <c r="B45" s="20" t="str">
        <f>служебный!P25</f>
        <v>Жогина Виктория</v>
      </c>
      <c r="C45" s="25">
        <v>1</v>
      </c>
      <c r="D45">
        <v>8</v>
      </c>
      <c r="E45" s="20" t="str">
        <f>служебный!P9</f>
        <v>Стравинская Арина</v>
      </c>
      <c r="F45" s="25">
        <v>2</v>
      </c>
      <c r="J45" s="29"/>
      <c r="O45">
        <v>5</v>
      </c>
      <c r="P45" t="str">
        <f>(IF(AND(H48=0,H50=0),0,IF(H48&gt;H50,G50,G48)))</f>
        <v>Меньшакова Наталья</v>
      </c>
      <c r="Q45">
        <v>5</v>
      </c>
      <c r="R45">
        <v>21</v>
      </c>
      <c r="S45" s="21">
        <f>VLOOKUP(B48,рез2,2,FALSE)</f>
        <v>17</v>
      </c>
    </row>
    <row r="46" spans="2:19" ht="12.75">
      <c r="B46" s="27"/>
      <c r="C46" s="28"/>
      <c r="D46" s="5"/>
      <c r="E46" s="20"/>
      <c r="F46" s="5"/>
      <c r="J46" s="29"/>
      <c r="O46">
        <v>5</v>
      </c>
      <c r="P46" t="str">
        <f>(IF(AND(H54=0,H56=0),0,IF(H54&gt;H56,G56,G54)))</f>
        <v>Батурина Ольга </v>
      </c>
      <c r="Q46">
        <v>5</v>
      </c>
      <c r="R46">
        <v>13</v>
      </c>
      <c r="S46" s="21">
        <f>VLOOKUP(B50,рез2,2,FALSE)</f>
        <v>9</v>
      </c>
    </row>
    <row r="47" spans="1:19" ht="12.75">
      <c r="A47">
        <v>12</v>
      </c>
      <c r="B47" s="22" t="str">
        <f>служебный!P13</f>
        <v>Байкова Маргарита</v>
      </c>
      <c r="C47" s="34">
        <v>3</v>
      </c>
      <c r="E47" s="22" t="str">
        <f>(IF(AND(C47=0,C48=0),0,IF(C47&gt;C48,B47,B48)))</f>
        <v>Байкова Маргарита</v>
      </c>
      <c r="F47" s="23">
        <v>3</v>
      </c>
      <c r="G47" s="24"/>
      <c r="H47" s="5"/>
      <c r="J47" s="29"/>
      <c r="K47" s="24"/>
      <c r="L47" s="5"/>
      <c r="O47">
        <v>5</v>
      </c>
      <c r="P47" t="str">
        <f>(IF(AND(H60=0,H62=0),0,IF(H60&gt;H62,G62,G60)))</f>
        <v>Николаева Юлия</v>
      </c>
      <c r="Q47">
        <v>5</v>
      </c>
      <c r="R47">
        <v>20</v>
      </c>
      <c r="S47" s="21">
        <f>VLOOKUP(B51,рез2,2,FALSE)</f>
        <v>17</v>
      </c>
    </row>
    <row r="48" spans="1:19" ht="12.75">
      <c r="A48">
        <v>21</v>
      </c>
      <c r="B48" s="20" t="str">
        <f>служебный!P22</f>
        <v>Булгакова Елена</v>
      </c>
      <c r="C48" s="25">
        <v>1</v>
      </c>
      <c r="D48">
        <v>5</v>
      </c>
      <c r="E48" s="20" t="str">
        <f>служебный!P6</f>
        <v>Братчук Елена</v>
      </c>
      <c r="F48" s="25">
        <v>1</v>
      </c>
      <c r="G48" t="str">
        <f>(IF(AND(F47=0,F48=0),0,IF(F47&gt;F48,E47,E48)))</f>
        <v>Байкова Маргарита</v>
      </c>
      <c r="H48" s="30">
        <v>3</v>
      </c>
      <c r="I48" s="24" t="str">
        <f>(IF(AND(H48=0,H50=0),0,IF(H48&gt;H50,G48,G50)))</f>
        <v>Байкова Маргарита</v>
      </c>
      <c r="J48" s="25">
        <v>0</v>
      </c>
      <c r="K48" s="32" t="str">
        <f>(IF(AND(J44=0,J48=0),0,IF(J44&gt;J48,I44,I48)))</f>
        <v>Бурыкина Алиса</v>
      </c>
      <c r="L48" s="30">
        <v>3</v>
      </c>
      <c r="O48">
        <v>9</v>
      </c>
      <c r="P48" t="str">
        <f>(IF(AND(F41=0,F42=0),0,IF(F41&gt;F42,E42,E41)))</f>
        <v>Дементьева Анастасия</v>
      </c>
      <c r="Q48">
        <v>9</v>
      </c>
      <c r="R48">
        <v>14</v>
      </c>
      <c r="S48" s="21">
        <f>VLOOKUP(B53,рез2,2,FALSE)</f>
        <v>9</v>
      </c>
    </row>
    <row r="49" spans="2:19" ht="12.75">
      <c r="B49" s="27"/>
      <c r="C49" s="28"/>
      <c r="D49" s="5"/>
      <c r="E49" s="20"/>
      <c r="F49" s="5"/>
      <c r="H49" s="29"/>
      <c r="L49" s="29"/>
      <c r="O49">
        <v>9</v>
      </c>
      <c r="P49" t="str">
        <f>(IF(AND(F44=0,F45=0),0,IF(F44&gt;F45,E45,E44)))</f>
        <v>Стравинская Арина</v>
      </c>
      <c r="Q49">
        <v>9</v>
      </c>
      <c r="R49">
        <v>19</v>
      </c>
      <c r="S49" s="21">
        <f>VLOOKUP(B54,рез2,2,FALSE)</f>
        <v>17</v>
      </c>
    </row>
    <row r="50" spans="1:19" ht="12.75">
      <c r="A50">
        <v>13</v>
      </c>
      <c r="B50" s="22" t="str">
        <f>служебный!P14</f>
        <v>Попова Наталья</v>
      </c>
      <c r="C50" s="23">
        <v>3</v>
      </c>
      <c r="E50" s="22" t="str">
        <f>(IF(AND(C50=0,C51=0),0,IF(C50&gt;C51,B50,B51)))</f>
        <v>Попова Наталья</v>
      </c>
      <c r="F50" s="23">
        <v>0</v>
      </c>
      <c r="G50" s="24" t="str">
        <f>(IF(AND(F50=0,F51=0),0,IF(F50&gt;F51,E50,E51)))</f>
        <v>Меньшакова Наталья</v>
      </c>
      <c r="H50" s="25">
        <v>0</v>
      </c>
      <c r="J50" s="5"/>
      <c r="K50" s="5"/>
      <c r="L50" s="29"/>
      <c r="O50">
        <v>9</v>
      </c>
      <c r="P50" t="str">
        <f>(IF(AND(F47=0,F48=0),0,IF(F47&gt;F48,E48,E47)))</f>
        <v>Братчук Елена</v>
      </c>
      <c r="Q50">
        <v>9</v>
      </c>
      <c r="R50">
        <v>11</v>
      </c>
      <c r="S50" s="21">
        <f>VLOOKUP(B56,рез2,2,FALSE)</f>
        <v>17</v>
      </c>
    </row>
    <row r="51" spans="1:19" ht="12.75">
      <c r="A51">
        <v>20</v>
      </c>
      <c r="B51" s="20" t="str">
        <f>служебный!P21</f>
        <v>Окунева Татьяна</v>
      </c>
      <c r="C51" s="25">
        <v>2</v>
      </c>
      <c r="D51">
        <v>4</v>
      </c>
      <c r="E51" s="20" t="str">
        <f>служебный!P5</f>
        <v>Меньшакова Наталья</v>
      </c>
      <c r="F51" s="25">
        <v>3</v>
      </c>
      <c r="I51" s="17"/>
      <c r="J51" s="33" t="str">
        <f>(IF(AND(J44=0,J48=0),0,IF(J44&gt;J48,I48,I44)))</f>
        <v>Байкова Маргарита</v>
      </c>
      <c r="K51" s="23">
        <v>1</v>
      </c>
      <c r="L51" s="29"/>
      <c r="O51">
        <v>9</v>
      </c>
      <c r="P51" t="str">
        <f>(IF(AND(F50=0,F51=0),0,IF(F50&gt;F51,E51,E50)))</f>
        <v>Попова Наталья</v>
      </c>
      <c r="Q51">
        <v>9</v>
      </c>
      <c r="R51">
        <v>22</v>
      </c>
      <c r="S51" s="21">
        <f>VLOOKUP(B57,рез2,2,FALSE)</f>
        <v>5</v>
      </c>
    </row>
    <row r="52" spans="2:19" ht="12.75">
      <c r="B52" s="20"/>
      <c r="C52" s="5"/>
      <c r="D52" s="5"/>
      <c r="E52" s="20"/>
      <c r="F52" s="5"/>
      <c r="I52" s="17"/>
      <c r="J52" s="5" t="str">
        <f>(IF(AND(J56=0,J60=0),0,IF(J56&gt;J60,I60,I56)))</f>
        <v>Коробова Екатерина</v>
      </c>
      <c r="K52" s="25">
        <v>3</v>
      </c>
      <c r="L52" s="29"/>
      <c r="M52" s="5" t="str">
        <f>(IF(AND(L48=0,L56=0),0,IF(L48&gt;L56,K48,K56)))</f>
        <v>Бурыкина Алиса</v>
      </c>
      <c r="O52">
        <v>9</v>
      </c>
      <c r="P52" t="str">
        <f>(IF(AND(F53=0,F54=0),0,IF(F53&gt;F54,E54,E53)))</f>
        <v>Пелепелина Елена</v>
      </c>
      <c r="Q52">
        <v>9</v>
      </c>
      <c r="R52">
        <v>10</v>
      </c>
      <c r="S52" s="21">
        <f>VLOOKUP(B59,рез2,2,FALSE)</f>
        <v>9</v>
      </c>
    </row>
    <row r="53" spans="1:19" ht="12.75">
      <c r="A53">
        <v>14</v>
      </c>
      <c r="B53" s="22" t="str">
        <f>служебный!P15</f>
        <v>Пелепелина Елена</v>
      </c>
      <c r="C53" s="23">
        <v>3</v>
      </c>
      <c r="E53" s="22" t="str">
        <f>(IF(AND(C53=0,C54=0),0,IF(C53&gt;C54,B53,B54)))</f>
        <v>Пелепелина Елена</v>
      </c>
      <c r="F53" s="23">
        <v>1</v>
      </c>
      <c r="G53" s="24"/>
      <c r="H53" s="5"/>
      <c r="L53" s="29"/>
      <c r="O53">
        <v>9</v>
      </c>
      <c r="P53" t="str">
        <f>(IF(AND(F56=0,F57=0),0,IF(F56&gt;F57,E57,E56)))</f>
        <v>Гудкова Ольга</v>
      </c>
      <c r="Q53">
        <v>9</v>
      </c>
      <c r="R53">
        <v>23</v>
      </c>
      <c r="S53" s="21">
        <f>VLOOKUP(B60,рез2,2,FALSE)</f>
        <v>17</v>
      </c>
    </row>
    <row r="54" spans="1:19" ht="12.75">
      <c r="A54">
        <v>19</v>
      </c>
      <c r="B54" s="20" t="str">
        <f>служебный!P20</f>
        <v>Суняйкина Валентина</v>
      </c>
      <c r="C54" s="31">
        <v>1</v>
      </c>
      <c r="D54">
        <v>3</v>
      </c>
      <c r="E54" s="20" t="str">
        <f>служебный!P4</f>
        <v>Коробова Екатерина</v>
      </c>
      <c r="F54" s="25">
        <v>3</v>
      </c>
      <c r="G54" t="str">
        <f>(IF(AND(F53=0,F54=0),0,IF(F53&gt;F54,E53,E54)))</f>
        <v>Коробова Екатерина</v>
      </c>
      <c r="H54" s="30">
        <v>3</v>
      </c>
      <c r="L54" s="29"/>
      <c r="O54">
        <v>9</v>
      </c>
      <c r="P54" t="str">
        <f>(IF(AND(F59=0,F60=0),0,IF(F59&gt;F60,E60,E59)))</f>
        <v>Ихмальян Марианна</v>
      </c>
      <c r="Q54">
        <v>9</v>
      </c>
      <c r="R54">
        <v>15</v>
      </c>
      <c r="S54" s="21">
        <f>VLOOKUP(B62,рез2,2,FALSE)</f>
        <v>9</v>
      </c>
    </row>
    <row r="55" spans="2:19" ht="12.75">
      <c r="B55" s="20"/>
      <c r="C55" s="5"/>
      <c r="D55" s="5"/>
      <c r="E55" s="20"/>
      <c r="F55" s="5"/>
      <c r="H55" s="29"/>
      <c r="I55" s="24"/>
      <c r="J55" s="5"/>
      <c r="L55" s="29"/>
      <c r="O55">
        <v>9</v>
      </c>
      <c r="P55" t="str">
        <f>(IF(AND(F62=0,F63=0),0,IF(F62&gt;F63,E63,E62)))</f>
        <v>Штукатурова Елизавета</v>
      </c>
      <c r="Q55">
        <v>9</v>
      </c>
      <c r="R55">
        <v>18</v>
      </c>
      <c r="S55" s="21">
        <f>VLOOKUP(B63,рез2,2,FALSE)</f>
        <v>17</v>
      </c>
    </row>
    <row r="56" spans="1:19" ht="12.75">
      <c r="A56">
        <v>11</v>
      </c>
      <c r="B56" s="22" t="str">
        <f>служебный!P12</f>
        <v>Втюрина Елена</v>
      </c>
      <c r="C56" s="34">
        <v>0</v>
      </c>
      <c r="E56" s="22" t="str">
        <f>(IF(AND(C56=0,C57=0),0,IF(C56&gt;C57,B56,B57)))</f>
        <v>Батурина Ольга </v>
      </c>
      <c r="F56" s="23">
        <v>3</v>
      </c>
      <c r="G56" s="24" t="str">
        <f>(IF(AND(F56=0,F57=0),0,IF(F56&gt;F57,E56,E57)))</f>
        <v>Батурина Ольга </v>
      </c>
      <c r="H56" s="25">
        <v>1</v>
      </c>
      <c r="I56" t="str">
        <f>(IF(AND(H54=0,H56=0),0,IF(H54&gt;H56,G54,G56)))</f>
        <v>Коробова Екатерина</v>
      </c>
      <c r="J56" s="30">
        <v>0</v>
      </c>
      <c r="K56" s="24" t="str">
        <f>(IF(AND(J56=0,J60=0),0,IF(J56&gt;J60,I56,I60)))</f>
        <v>Швец Валерия</v>
      </c>
      <c r="L56" s="25">
        <v>2</v>
      </c>
      <c r="O56">
        <v>17</v>
      </c>
      <c r="P56" t="str">
        <f>IF(E41=B41,B42,B41)</f>
        <v>Горина Анна</v>
      </c>
      <c r="Q56">
        <v>17</v>
      </c>
      <c r="R56">
        <v>1</v>
      </c>
      <c r="S56" s="21">
        <f>VLOOKUP(E42,рез2,2,FALSE)</f>
        <v>1</v>
      </c>
    </row>
    <row r="57" spans="1:19" ht="12.75">
      <c r="A57">
        <v>22</v>
      </c>
      <c r="B57" s="20" t="str">
        <f>служебный!P23</f>
        <v>Батурина Ольга </v>
      </c>
      <c r="C57" s="25">
        <v>3</v>
      </c>
      <c r="D57">
        <v>6</v>
      </c>
      <c r="E57" s="20" t="str">
        <f>служебный!P7</f>
        <v>Гудкова Ольга</v>
      </c>
      <c r="F57" s="25">
        <v>2</v>
      </c>
      <c r="J57" s="29"/>
      <c r="O57">
        <v>17</v>
      </c>
      <c r="P57" t="str">
        <f>IF(E44=B44,B45,B44)</f>
        <v>Жогина Виктория</v>
      </c>
      <c r="Q57">
        <v>17</v>
      </c>
      <c r="R57">
        <v>8</v>
      </c>
      <c r="S57" s="21">
        <f>VLOOKUP(E45,рез2,2,FALSE)</f>
        <v>9</v>
      </c>
    </row>
    <row r="58" spans="2:19" ht="12.75">
      <c r="B58" s="20"/>
      <c r="C58" s="5"/>
      <c r="D58" s="5"/>
      <c r="E58" s="20"/>
      <c r="F58" s="5"/>
      <c r="J58" s="29"/>
      <c r="O58">
        <v>17</v>
      </c>
      <c r="P58" t="str">
        <f>IF(E47=B47,B48,B47)</f>
        <v>Булгакова Елена</v>
      </c>
      <c r="Q58">
        <v>17</v>
      </c>
      <c r="R58">
        <v>5</v>
      </c>
      <c r="S58" s="21">
        <f>VLOOKUP(E48,рез2,2,FALSE)</f>
        <v>9</v>
      </c>
    </row>
    <row r="59" spans="1:19" ht="12.75">
      <c r="A59">
        <v>10</v>
      </c>
      <c r="B59" s="22" t="str">
        <f>служебный!P11</f>
        <v>Ихмальян Марианна</v>
      </c>
      <c r="C59" s="23">
        <v>3</v>
      </c>
      <c r="E59" s="22" t="str">
        <f>(IF(AND(C59=0,C60=0),0,IF(C59&gt;C60,B59,B60)))</f>
        <v>Ихмальян Марианна</v>
      </c>
      <c r="F59" s="23">
        <v>0</v>
      </c>
      <c r="G59" s="24"/>
      <c r="H59" s="5"/>
      <c r="J59" s="29"/>
      <c r="O59">
        <v>17</v>
      </c>
      <c r="P59" t="str">
        <f>IF(E50=B50,B51,B50)</f>
        <v>Окунева Татьяна</v>
      </c>
      <c r="Q59">
        <v>17</v>
      </c>
      <c r="R59">
        <v>4</v>
      </c>
      <c r="S59" s="21">
        <f>VLOOKUP(E51,рез2,2,FALSE)</f>
        <v>5</v>
      </c>
    </row>
    <row r="60" spans="1:19" ht="12.75">
      <c r="A60">
        <v>23</v>
      </c>
      <c r="B60" s="20" t="str">
        <f>служебный!P24</f>
        <v>Белякова Мария</v>
      </c>
      <c r="C60" s="25">
        <v>0</v>
      </c>
      <c r="D60">
        <v>7</v>
      </c>
      <c r="E60" s="20" t="str">
        <f>служебный!P8</f>
        <v>Николаева Юлия</v>
      </c>
      <c r="F60" s="25">
        <v>3</v>
      </c>
      <c r="G60" t="str">
        <f>(IF(AND(F59=0,F60=0),0,IF(F59&gt;F60,E59,E60)))</f>
        <v>Николаева Юлия</v>
      </c>
      <c r="H60" s="30">
        <v>0</v>
      </c>
      <c r="I60" s="24" t="str">
        <f>(IF(AND(H60=0,H62=0),0,IF(H60&gt;H62,G60,G62)))</f>
        <v>Швец Валерия</v>
      </c>
      <c r="J60" s="25">
        <v>3</v>
      </c>
      <c r="O60">
        <v>17</v>
      </c>
      <c r="P60" t="str">
        <f>IF(E53=B53,B54,B53)</f>
        <v>Суняйкина Валентина</v>
      </c>
      <c r="Q60">
        <v>17</v>
      </c>
      <c r="R60">
        <v>3</v>
      </c>
      <c r="S60" s="21">
        <f>VLOOKUP(E54,рез2,2,FALSE)</f>
        <v>3</v>
      </c>
    </row>
    <row r="61" spans="2:19" ht="12.75">
      <c r="B61" s="20"/>
      <c r="C61" s="5"/>
      <c r="D61" s="5"/>
      <c r="E61" s="20"/>
      <c r="F61" s="5"/>
      <c r="H61" s="29"/>
      <c r="O61">
        <v>17</v>
      </c>
      <c r="P61" t="str">
        <f>IF(E56=B56,B57,B56)</f>
        <v>Втюрина Елена</v>
      </c>
      <c r="Q61">
        <v>17</v>
      </c>
      <c r="R61">
        <v>6</v>
      </c>
      <c r="S61" s="21">
        <f>VLOOKUP(E57,рез2,2,FALSE)</f>
        <v>9</v>
      </c>
    </row>
    <row r="62" spans="1:19" ht="12.75">
      <c r="A62">
        <v>15</v>
      </c>
      <c r="B62" s="22" t="str">
        <f>служебный!P16</f>
        <v>Штукатурова Елизавета</v>
      </c>
      <c r="C62" s="34">
        <v>3</v>
      </c>
      <c r="E62" s="22" t="str">
        <f>(IF(AND(C62=0,C63=0),0,IF(C62&gt;C63,B62,B63)))</f>
        <v>Штукатурова Елизавета</v>
      </c>
      <c r="F62" s="23">
        <v>0</v>
      </c>
      <c r="G62" s="24" t="str">
        <f>(IF(AND(F62=0,F63=0),0,IF(F62&gt;F63,E62,E63)))</f>
        <v>Швец Валерия</v>
      </c>
      <c r="H62" s="25">
        <v>3</v>
      </c>
      <c r="O62">
        <v>17</v>
      </c>
      <c r="P62" t="str">
        <f>IF(E59=B59,B60,B59)</f>
        <v>Белякова Мария</v>
      </c>
      <c r="Q62">
        <v>17</v>
      </c>
      <c r="R62">
        <v>7</v>
      </c>
      <c r="S62" s="21">
        <f>VLOOKUP(E60,рез2,2,FALSE)</f>
        <v>5</v>
      </c>
    </row>
    <row r="63" spans="1:19" ht="12.75">
      <c r="A63">
        <v>18</v>
      </c>
      <c r="B63" s="20" t="str">
        <f>служебный!P19</f>
        <v>Ковалева Марина</v>
      </c>
      <c r="C63" s="25">
        <v>2</v>
      </c>
      <c r="D63">
        <v>2</v>
      </c>
      <c r="E63" s="20" t="str">
        <f>служебный!P3</f>
        <v>Швец Валерия</v>
      </c>
      <c r="F63" s="25">
        <v>3</v>
      </c>
      <c r="O63">
        <v>17</v>
      </c>
      <c r="P63" t="str">
        <f>IF(E62=B62,B63,B62)</f>
        <v>Ковалева Марина</v>
      </c>
      <c r="Q63">
        <v>17</v>
      </c>
      <c r="R63">
        <v>2</v>
      </c>
      <c r="S63" s="21">
        <f>VLOOKUP(E63,рез2,2,FALSE)</f>
        <v>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233"/>
  <sheetViews>
    <sheetView workbookViewId="0" topLeftCell="A7">
      <selection activeCell="H67" sqref="H67"/>
    </sheetView>
  </sheetViews>
  <sheetFormatPr defaultColWidth="9.00390625" defaultRowHeight="12.75"/>
  <cols>
    <col min="1" max="1" width="14.00390625" style="17" customWidth="1"/>
    <col min="2" max="2" width="11.00390625" style="17" customWidth="1"/>
    <col min="3" max="3" width="6.125" style="17" customWidth="1"/>
    <col min="4" max="4" width="5.00390625" style="17" customWidth="1"/>
    <col min="5" max="6" width="9.125" style="17" customWidth="1"/>
    <col min="7" max="7" width="1.75390625" style="35" customWidth="1"/>
    <col min="8" max="8" width="9.125" style="17" customWidth="1"/>
    <col min="9" max="9" width="1.75390625" style="17" customWidth="1"/>
    <col min="10" max="10" width="9.125" style="36" customWidth="1"/>
    <col min="11" max="11" width="3.00390625" style="36" customWidth="1"/>
    <col min="12" max="13" width="3.125" style="36" customWidth="1"/>
    <col min="14" max="14" width="10.375" style="36" customWidth="1"/>
    <col min="15" max="15" width="9.125" style="36" customWidth="1"/>
    <col min="16" max="16" width="2.00390625" style="36" customWidth="1"/>
    <col min="17" max="17" width="3.375" style="36" customWidth="1"/>
    <col min="18" max="18" width="3.00390625" style="36" customWidth="1"/>
    <col min="19" max="19" width="11.125" style="36" customWidth="1"/>
    <col min="20" max="20" width="12.125" style="37" customWidth="1"/>
    <col min="21" max="21" width="9.75390625" style="37" customWidth="1"/>
    <col min="22" max="25" width="9.125" style="17" customWidth="1"/>
    <col min="26" max="27" width="9.125" style="37" customWidth="1"/>
    <col min="28" max="28" width="9.875" style="37" customWidth="1"/>
    <col min="29" max="30" width="9.125" style="37" customWidth="1"/>
    <col min="31" max="31" width="9.125" style="17" customWidth="1"/>
    <col min="32" max="36" width="9.125" style="37" customWidth="1"/>
    <col min="37" max="41" width="9.125" style="17" customWidth="1"/>
    <col min="42" max="42" width="14.875" style="17" customWidth="1"/>
    <col min="43" max="16384" width="9.125" style="17" customWidth="1"/>
  </cols>
  <sheetData>
    <row r="1" spans="1:45" ht="12.75">
      <c r="A1" s="17" t="s">
        <v>12</v>
      </c>
      <c r="B1" s="17" t="s">
        <v>13</v>
      </c>
      <c r="C1" s="17" t="s">
        <v>14</v>
      </c>
      <c r="D1" s="38" t="s">
        <v>15</v>
      </c>
      <c r="E1" s="17" t="s">
        <v>16</v>
      </c>
      <c r="F1" s="17" t="s">
        <v>17</v>
      </c>
      <c r="H1" s="17" t="s">
        <v>18</v>
      </c>
      <c r="J1" s="36" t="s">
        <v>19</v>
      </c>
      <c r="K1" s="37"/>
      <c r="L1" s="37"/>
      <c r="M1" s="37"/>
      <c r="N1" s="36" t="s">
        <v>20</v>
      </c>
      <c r="O1" s="36" t="s">
        <v>21</v>
      </c>
      <c r="S1" s="36" t="s">
        <v>22</v>
      </c>
      <c r="T1" s="39" t="s">
        <v>23</v>
      </c>
      <c r="U1" s="39" t="s">
        <v>24</v>
      </c>
      <c r="X1" s="38"/>
      <c r="Z1" s="37" t="s">
        <v>25</v>
      </c>
      <c r="AA1" s="37" t="s">
        <v>26</v>
      </c>
      <c r="AB1" s="37" t="s">
        <v>27</v>
      </c>
      <c r="AC1" s="37" t="s">
        <v>28</v>
      </c>
      <c r="AD1" s="37" t="s">
        <v>29</v>
      </c>
      <c r="AE1" s="38"/>
      <c r="AF1" s="37" t="s">
        <v>30</v>
      </c>
      <c r="AG1" s="37" t="s">
        <v>26</v>
      </c>
      <c r="AH1" s="37" t="s">
        <v>27</v>
      </c>
      <c r="AI1" s="37" t="s">
        <v>28</v>
      </c>
      <c r="AJ1" s="37" t="s">
        <v>29</v>
      </c>
      <c r="AL1" s="40" t="s">
        <v>12</v>
      </c>
      <c r="AM1" s="41" t="s">
        <v>31</v>
      </c>
      <c r="AN1" s="41" t="s">
        <v>16</v>
      </c>
      <c r="AO1" s="41" t="s">
        <v>9</v>
      </c>
      <c r="AP1" s="38"/>
      <c r="AQ1" s="38"/>
      <c r="AR1" s="38"/>
      <c r="AS1" s="38"/>
    </row>
    <row r="2" spans="1:41" ht="12.75">
      <c r="A2" s="42" t="s">
        <v>32</v>
      </c>
      <c r="B2" s="42" t="s">
        <v>33</v>
      </c>
      <c r="C2" s="42"/>
      <c r="D2" s="42"/>
      <c r="E2" s="17" t="s">
        <v>34</v>
      </c>
      <c r="F2" s="43">
        <v>327</v>
      </c>
      <c r="G2" s="35" t="str">
        <f>IF(E2="м",AD2,AJ2)</f>
        <v> </v>
      </c>
      <c r="H2" s="43"/>
      <c r="J2" s="37">
        <f>IF(E2="м",AB2,AH2)</f>
        <v>14</v>
      </c>
      <c r="K2" s="37">
        <f>RANK(J2,J2:J6,0)</f>
        <v>5</v>
      </c>
      <c r="L2" s="37">
        <f>J2</f>
        <v>14</v>
      </c>
      <c r="M2" s="37">
        <f>VLOOKUP(1,K2:L6,2,FALSE)</f>
        <v>26</v>
      </c>
      <c r="N2" s="37">
        <f>SUM(J2:J6)-M2</f>
        <v>68</v>
      </c>
      <c r="O2" s="37">
        <f>IF(E2="м",IF(J2&gt;=25,25,VLOOKUP(B2,рез1,2,FALSE)),IF(J2&gt;=25,25,VLOOKUP(B2,рез2,2,FALSE)))</f>
        <v>5</v>
      </c>
      <c r="P2" s="37">
        <f>RANK(O2,O2:O6,0)</f>
        <v>4</v>
      </c>
      <c r="Q2" s="37">
        <f>O2</f>
        <v>5</v>
      </c>
      <c r="R2" s="37">
        <f>VLOOKUP(1,P2:Q6,2,FALSE)</f>
        <v>25</v>
      </c>
      <c r="S2" s="37">
        <f>SUM(O2:O6)-R2</f>
        <v>28</v>
      </c>
      <c r="T2" s="37">
        <f>SUM(N2,S2)</f>
        <v>96</v>
      </c>
      <c r="U2" s="37">
        <f>RANK(T2,T:T,1)</f>
        <v>6</v>
      </c>
      <c r="Z2" s="37">
        <f>IF(E2="м",F2,0)</f>
        <v>327</v>
      </c>
      <c r="AA2" s="37">
        <f>RANK(Z2,Z:Z,0)</f>
        <v>14</v>
      </c>
      <c r="AB2" s="37">
        <f>AA2+H2</f>
        <v>14</v>
      </c>
      <c r="AC2" s="37">
        <f>COUNTIF(Z:Z,Z2)</f>
        <v>1</v>
      </c>
      <c r="AD2" s="37" t="str">
        <f>IF(Z2=0," ",IF(AC2&gt;1,"Булл"," "))</f>
        <v> </v>
      </c>
      <c r="AF2" s="37">
        <f>IF(E2="м",0,F2)</f>
        <v>0</v>
      </c>
      <c r="AG2" s="37">
        <f>RANK(AF2,AF:AF,0)</f>
        <v>28</v>
      </c>
      <c r="AH2" s="37">
        <f>AG2+H2</f>
        <v>28</v>
      </c>
      <c r="AI2" s="37">
        <f>COUNTIF(AF:AF,AF2)</f>
        <v>133</v>
      </c>
      <c r="AJ2" s="37" t="str">
        <f>IF(AF2=0," ",IF(AI2&gt;1,"Булл"," "))</f>
        <v> </v>
      </c>
      <c r="AL2" s="17" t="str">
        <f>A2</f>
        <v>РУДН</v>
      </c>
      <c r="AM2" s="17" t="str">
        <f>B2</f>
        <v>Сергеев Андрей</v>
      </c>
      <c r="AN2" s="17">
        <f>IF(E2="м",1,2)</f>
        <v>1</v>
      </c>
      <c r="AO2" s="17">
        <f>J2</f>
        <v>14</v>
      </c>
    </row>
    <row r="3" spans="1:41" ht="12.75">
      <c r="A3" s="42"/>
      <c r="B3" s="42" t="s">
        <v>35</v>
      </c>
      <c r="C3" s="42"/>
      <c r="D3" s="42"/>
      <c r="E3" s="17" t="s">
        <v>34</v>
      </c>
      <c r="F3" s="43">
        <v>319</v>
      </c>
      <c r="G3" s="35" t="str">
        <f>IF(E3="м",AD3,AJ3)</f>
        <v> </v>
      </c>
      <c r="H3" s="43"/>
      <c r="J3" s="37">
        <f>IF(E3="м",AB3,AH3)</f>
        <v>15</v>
      </c>
      <c r="K3" s="37">
        <f>RANK(J3,J2:J6,0)</f>
        <v>4</v>
      </c>
      <c r="L3" s="37">
        <f>J3</f>
        <v>15</v>
      </c>
      <c r="M3" s="37"/>
      <c r="N3" s="37"/>
      <c r="O3" s="37">
        <f>IF(E3="м",IF(J3&gt;=25,25,VLOOKUP(B3,рез1,2,FALSE)),IF(J3&gt;=25,25,VLOOKUP(B3,рез2,2,FALSE)))</f>
        <v>9</v>
      </c>
      <c r="P3" s="37">
        <f>RANK(O3,O2:O6,0)</f>
        <v>2</v>
      </c>
      <c r="Q3" s="37">
        <f>O3</f>
        <v>9</v>
      </c>
      <c r="R3" s="37"/>
      <c r="S3" s="37"/>
      <c r="Z3" s="37">
        <f>IF(E3="м",F3,0)</f>
        <v>319</v>
      </c>
      <c r="AA3" s="37">
        <f>RANK(Z3,Z:Z,0)</f>
        <v>15</v>
      </c>
      <c r="AB3" s="37">
        <f>AA3+H3</f>
        <v>15</v>
      </c>
      <c r="AC3" s="37">
        <f>COUNTIF(Z:Z,Z3)</f>
        <v>1</v>
      </c>
      <c r="AD3" s="37" t="str">
        <f>IF(Z3=0," ",IF(AC3&gt;1,"Булл"," "))</f>
        <v> </v>
      </c>
      <c r="AF3" s="37">
        <f>IF(E3="м",0,F3)</f>
        <v>0</v>
      </c>
      <c r="AG3" s="37">
        <f>RANK(AF3,AF:AF,0)</f>
        <v>28</v>
      </c>
      <c r="AH3" s="37">
        <f>AG3+H3</f>
        <v>28</v>
      </c>
      <c r="AI3" s="37">
        <f>COUNTIF(AF:AF,AF3)</f>
        <v>133</v>
      </c>
      <c r="AJ3" s="37" t="str">
        <f>IF(AF3=0," ",IF(AI3&gt;1,"Булл"," "))</f>
        <v> </v>
      </c>
      <c r="AL3" s="17">
        <f>A3</f>
        <v>0</v>
      </c>
      <c r="AM3" s="17" t="str">
        <f>B3</f>
        <v>Кондратьев Никита</v>
      </c>
      <c r="AN3" s="17">
        <f>IF(E3="м",1,2)</f>
        <v>1</v>
      </c>
      <c r="AO3" s="17">
        <f>J3</f>
        <v>15</v>
      </c>
    </row>
    <row r="4" spans="1:41" ht="12.75">
      <c r="A4" s="42"/>
      <c r="B4" s="42" t="s">
        <v>36</v>
      </c>
      <c r="C4" s="42"/>
      <c r="D4" s="42"/>
      <c r="E4" s="17" t="s">
        <v>34</v>
      </c>
      <c r="F4" s="43">
        <v>299</v>
      </c>
      <c r="G4" s="35" t="str">
        <f>IF(E4="м",AD4,AJ4)</f>
        <v> </v>
      </c>
      <c r="H4" s="43"/>
      <c r="J4" s="37">
        <f>IF(E4="м",AB4,AH4)</f>
        <v>17</v>
      </c>
      <c r="K4" s="37">
        <f>RANK(J4,J2:J6,0)</f>
        <v>3</v>
      </c>
      <c r="L4" s="37">
        <f>J4</f>
        <v>17</v>
      </c>
      <c r="M4" s="37"/>
      <c r="N4" s="37"/>
      <c r="O4" s="37">
        <f>IF(E4="м",IF(J4&gt;=25,25,VLOOKUP(B4,рез1,2,FALSE)),IF(J4&gt;=25,25,VLOOKUP(B4,рез2,2,FALSE)))</f>
        <v>9</v>
      </c>
      <c r="P4" s="37">
        <f>RANK(O4,O2:O6,0)</f>
        <v>2</v>
      </c>
      <c r="Q4" s="37">
        <f>O4</f>
        <v>9</v>
      </c>
      <c r="R4" s="37"/>
      <c r="S4" s="37"/>
      <c r="Z4" s="37">
        <f>IF(E4="м",F4,0)</f>
        <v>299</v>
      </c>
      <c r="AA4" s="37">
        <f>RANK(Z4,Z:Z,0)</f>
        <v>17</v>
      </c>
      <c r="AB4" s="37">
        <f>AA4+H4</f>
        <v>17</v>
      </c>
      <c r="AC4" s="37">
        <f>COUNTIF(Z:Z,Z4)</f>
        <v>1</v>
      </c>
      <c r="AD4" s="37" t="str">
        <f>IF(Z4=0," ",IF(AC4&gt;1,"Булл"," "))</f>
        <v> </v>
      </c>
      <c r="AF4" s="37">
        <f>IF(E4="м",0,F4)</f>
        <v>0</v>
      </c>
      <c r="AG4" s="37">
        <f>RANK(AF4,AF:AF,0)</f>
        <v>28</v>
      </c>
      <c r="AH4" s="37">
        <f>AG4+H4</f>
        <v>28</v>
      </c>
      <c r="AI4" s="37">
        <f>COUNTIF(AF:AF,AF4)</f>
        <v>133</v>
      </c>
      <c r="AJ4" s="37" t="str">
        <f>IF(AF4=0," ",IF(AI4&gt;1,"Булл"," "))</f>
        <v> </v>
      </c>
      <c r="AL4" s="17">
        <f>A4</f>
        <v>0</v>
      </c>
      <c r="AM4" s="17" t="str">
        <f>B4</f>
        <v>Александров Кирилл </v>
      </c>
      <c r="AN4" s="17">
        <f>IF(E4="м",1,2)</f>
        <v>1</v>
      </c>
      <c r="AO4" s="17">
        <f>J4</f>
        <v>17</v>
      </c>
    </row>
    <row r="5" spans="1:41" ht="12.75">
      <c r="A5" s="42"/>
      <c r="B5" s="42" t="s">
        <v>37</v>
      </c>
      <c r="C5" s="42"/>
      <c r="D5" s="42"/>
      <c r="E5" s="17" t="s">
        <v>38</v>
      </c>
      <c r="F5" s="43">
        <v>117</v>
      </c>
      <c r="G5" s="35" t="str">
        <f>IF(E5="м",AD5,AJ5)</f>
        <v>Булл</v>
      </c>
      <c r="H5" s="43">
        <v>0</v>
      </c>
      <c r="J5" s="37">
        <f>IF(E5="м",AB5,AH5)</f>
        <v>22</v>
      </c>
      <c r="K5" s="37">
        <f>RANK(J5,J2:J6,0)</f>
        <v>2</v>
      </c>
      <c r="L5" s="37">
        <f>J5</f>
        <v>22</v>
      </c>
      <c r="M5" s="37"/>
      <c r="N5" s="37"/>
      <c r="O5" s="37">
        <f>IF(E5="м",IF(J5&gt;=25,25,VLOOKUP(B5,рез1,2,FALSE)),IF(J5&gt;=25,25,VLOOKUP(B5,рез2,2,FALSE)))</f>
        <v>5</v>
      </c>
      <c r="P5" s="37">
        <f>RANK(O5,O2:O6,0)</f>
        <v>4</v>
      </c>
      <c r="Q5" s="37">
        <f>O5</f>
        <v>5</v>
      </c>
      <c r="R5" s="37"/>
      <c r="S5" s="37"/>
      <c r="Z5" s="37">
        <f>IF(E5="м",F5,0)</f>
        <v>0</v>
      </c>
      <c r="AA5" s="37">
        <f>RANK(Z5,Z:Z,0)</f>
        <v>39</v>
      </c>
      <c r="AB5" s="37">
        <f>AA5+H5</f>
        <v>39</v>
      </c>
      <c r="AC5" s="37">
        <f>COUNTIF(Z:Z,Z5)</f>
        <v>122</v>
      </c>
      <c r="AD5" s="37" t="str">
        <f>IF(Z5=0," ",IF(AC5&gt;1,"Булл"," "))</f>
        <v> </v>
      </c>
      <c r="AF5" s="37">
        <f>IF(E5="м",0,F5)</f>
        <v>117</v>
      </c>
      <c r="AG5" s="37">
        <f>RANK(AF5,AF:AF,0)</f>
        <v>22</v>
      </c>
      <c r="AH5" s="37">
        <f>AG5+H5</f>
        <v>22</v>
      </c>
      <c r="AI5" s="37">
        <f>COUNTIF(AF:AF,AF5)</f>
        <v>2</v>
      </c>
      <c r="AJ5" s="37" t="str">
        <f>IF(AF5=0," ",IF(AI5&gt;1,"Булл"," "))</f>
        <v>Булл</v>
      </c>
      <c r="AL5" s="17">
        <f>A5</f>
        <v>0</v>
      </c>
      <c r="AM5" s="17" t="str">
        <f>B5</f>
        <v>Батурина Ольга </v>
      </c>
      <c r="AN5" s="17">
        <f>IF(E5="м",1,2)</f>
        <v>2</v>
      </c>
      <c r="AO5" s="17">
        <f>J5</f>
        <v>22</v>
      </c>
    </row>
    <row r="6" spans="1:41" ht="12.75">
      <c r="A6" s="44"/>
      <c r="B6" s="44" t="s">
        <v>39</v>
      </c>
      <c r="C6" s="44"/>
      <c r="D6" s="44"/>
      <c r="E6" s="17" t="s">
        <v>38</v>
      </c>
      <c r="F6" s="45">
        <v>98</v>
      </c>
      <c r="G6" s="35" t="str">
        <f>IF(E6="м",AD6,AJ6)</f>
        <v> </v>
      </c>
      <c r="H6" s="45"/>
      <c r="I6" s="5"/>
      <c r="J6" s="37">
        <f>IF(E6="м",AB6,AH6)</f>
        <v>26</v>
      </c>
      <c r="K6" s="37">
        <f>RANK(J6,J2:J6,0)</f>
        <v>1</v>
      </c>
      <c r="L6" s="37">
        <f>J6</f>
        <v>26</v>
      </c>
      <c r="M6" s="37"/>
      <c r="N6" s="37"/>
      <c r="O6" s="37">
        <f>IF(E6="м",IF(J6&gt;=25,25,VLOOKUP(B6,рез1,2,FALSE)),IF(J6&gt;=25,25,VLOOKUP(B6,рез2,2,FALSE)))</f>
        <v>25</v>
      </c>
      <c r="P6" s="37">
        <f>RANK(O6,O2:O6,0)</f>
        <v>1</v>
      </c>
      <c r="Q6" s="37">
        <f>O6</f>
        <v>25</v>
      </c>
      <c r="R6" s="37"/>
      <c r="S6" s="37"/>
      <c r="Z6" s="37">
        <f>IF(E6="м",F6,0)</f>
        <v>0</v>
      </c>
      <c r="AA6" s="37">
        <f>RANK(Z6,Z:Z,0)</f>
        <v>39</v>
      </c>
      <c r="AB6" s="37">
        <f>AA6+H6</f>
        <v>39</v>
      </c>
      <c r="AC6" s="37">
        <f>COUNTIF(Z:Z,Z6)</f>
        <v>122</v>
      </c>
      <c r="AD6" s="37" t="str">
        <f>IF(Z6=0," ",IF(AC6&gt;1,"Булл"," "))</f>
        <v> </v>
      </c>
      <c r="AF6" s="37">
        <f>IF(E6="м",0,F6)</f>
        <v>98</v>
      </c>
      <c r="AG6" s="37">
        <f>RANK(AF6,AF:AF,0)</f>
        <v>26</v>
      </c>
      <c r="AH6" s="37">
        <f>AG6+H6</f>
        <v>26</v>
      </c>
      <c r="AI6" s="37">
        <f>COUNTIF(AF:AF,AF6)</f>
        <v>1</v>
      </c>
      <c r="AJ6" s="37" t="str">
        <f>IF(AF6=0," ",IF(AI6&gt;1,"Булл"," "))</f>
        <v> </v>
      </c>
      <c r="AL6" s="17">
        <f>A6</f>
        <v>0</v>
      </c>
      <c r="AM6" s="17" t="str">
        <f>B6</f>
        <v>Ковальчук Маргарита</v>
      </c>
      <c r="AN6" s="17">
        <f>IF(E6="м",1,2)</f>
        <v>2</v>
      </c>
      <c r="AO6" s="17">
        <f>J6</f>
        <v>26</v>
      </c>
    </row>
    <row r="7" spans="1:41" ht="12.75">
      <c r="A7" s="42" t="s">
        <v>40</v>
      </c>
      <c r="B7" s="42" t="s">
        <v>41</v>
      </c>
      <c r="C7" s="42"/>
      <c r="D7" s="42"/>
      <c r="E7" s="17" t="s">
        <v>38</v>
      </c>
      <c r="F7" s="43">
        <v>683</v>
      </c>
      <c r="G7" s="35" t="str">
        <f>IF(E7="м",AD7,AJ7)</f>
        <v> </v>
      </c>
      <c r="H7" s="43"/>
      <c r="J7" s="37">
        <f>IF(E7="м",AB7,AH7)</f>
        <v>2</v>
      </c>
      <c r="K7" s="37">
        <f>RANK(J7,J7:J11,0)</f>
        <v>5</v>
      </c>
      <c r="L7" s="37">
        <f>J7</f>
        <v>2</v>
      </c>
      <c r="M7" s="37">
        <f>VLOOKUP(1,K7:L11,2,FALSE)</f>
        <v>28</v>
      </c>
      <c r="N7" s="37">
        <f>SUM(J7:J11)-M7</f>
        <v>44</v>
      </c>
      <c r="O7" s="37">
        <f>IF(E7="м",IF(J7&gt;=25,25,VLOOKUP(B7,рез1,2,FALSE)),IF(J7&gt;=25,25,VLOOKUP(B7,рез2,2,FALSE)))</f>
        <v>2</v>
      </c>
      <c r="P7" s="37">
        <f>RANK(O7,O7:O11,0)</f>
        <v>5</v>
      </c>
      <c r="Q7" s="37">
        <f>O7</f>
        <v>2</v>
      </c>
      <c r="R7" s="37">
        <f>VLOOKUP(1,P7:Q11,2,FALSE)</f>
        <v>25</v>
      </c>
      <c r="S7" s="37">
        <f>SUM(O7:O11)-R7</f>
        <v>53</v>
      </c>
      <c r="T7" s="37">
        <f>SUM(N7,S7)</f>
        <v>97</v>
      </c>
      <c r="U7" s="37">
        <f>RANK(T7,T:T,1)</f>
        <v>7</v>
      </c>
      <c r="Z7" s="37">
        <f>IF(E7="м",F7,0)</f>
        <v>0</v>
      </c>
      <c r="AA7" s="37">
        <f>RANK(Z7,Z:Z,0)</f>
        <v>39</v>
      </c>
      <c r="AB7" s="37">
        <f>AA7+H7</f>
        <v>39</v>
      </c>
      <c r="AC7" s="37">
        <f>COUNTIF(Z:Z,Z7)</f>
        <v>122</v>
      </c>
      <c r="AD7" s="37" t="str">
        <f>IF(Z7=0," ",IF(AC7&gt;1,"Булл"," "))</f>
        <v> </v>
      </c>
      <c r="AF7" s="37">
        <f>IF(E7="м",0,F7)</f>
        <v>683</v>
      </c>
      <c r="AG7" s="37">
        <f>RANK(AF7,AF:AF,0)</f>
        <v>2</v>
      </c>
      <c r="AH7" s="37">
        <f>AG7+H7</f>
        <v>2</v>
      </c>
      <c r="AI7" s="37">
        <f>COUNTIF(AF:AF,AF7)</f>
        <v>1</v>
      </c>
      <c r="AJ7" s="37" t="str">
        <f>IF(AF7=0," ",IF(AI7&gt;1,"Булл"," "))</f>
        <v> </v>
      </c>
      <c r="AL7" s="17" t="str">
        <f>A7</f>
        <v>МГУПС</v>
      </c>
      <c r="AM7" s="17" t="str">
        <f>B7</f>
        <v>Швец Валерия</v>
      </c>
      <c r="AN7" s="17">
        <f>IF(E7="м",1,2)</f>
        <v>2</v>
      </c>
      <c r="AO7" s="17">
        <f>J7</f>
        <v>2</v>
      </c>
    </row>
    <row r="8" spans="1:41" ht="12.75">
      <c r="A8" s="42"/>
      <c r="B8" s="42" t="s">
        <v>42</v>
      </c>
      <c r="C8" s="42"/>
      <c r="D8" s="42"/>
      <c r="E8" s="17" t="s">
        <v>38</v>
      </c>
      <c r="F8" s="43">
        <v>289</v>
      </c>
      <c r="G8" s="35" t="str">
        <f>IF(E8="м",AD8,AJ8)</f>
        <v> </v>
      </c>
      <c r="H8" s="43"/>
      <c r="J8" s="37">
        <f>IF(E8="м",AB8,AH8)</f>
        <v>5</v>
      </c>
      <c r="K8" s="37">
        <f>RANK(J8,J7:J11,0)</f>
        <v>4</v>
      </c>
      <c r="L8" s="37">
        <f>J8</f>
        <v>5</v>
      </c>
      <c r="M8" s="37"/>
      <c r="N8" s="37"/>
      <c r="O8" s="37">
        <f>IF(E8="м",IF(J8&gt;=25,25,VLOOKUP(B8,рез1,2,FALSE)),IF(J8&gt;=25,25,VLOOKUP(B8,рез2,2,FALSE)))</f>
        <v>9</v>
      </c>
      <c r="P8" s="37">
        <f>RANK(O8,O7:O11,0)</f>
        <v>4</v>
      </c>
      <c r="Q8" s="37">
        <f>O8</f>
        <v>9</v>
      </c>
      <c r="R8" s="37"/>
      <c r="S8" s="37"/>
      <c r="Z8" s="37">
        <f>IF(E8="м",F8,0)</f>
        <v>0</v>
      </c>
      <c r="AA8" s="37">
        <f>RANK(Z8,Z:Z,0)</f>
        <v>39</v>
      </c>
      <c r="AB8" s="37">
        <f>AA8+H8</f>
        <v>39</v>
      </c>
      <c r="AC8" s="37">
        <f>COUNTIF(Z:Z,Z8)</f>
        <v>122</v>
      </c>
      <c r="AD8" s="37" t="str">
        <f>IF(Z8=0," ",IF(AC8&gt;1,"Булл"," "))</f>
        <v> </v>
      </c>
      <c r="AF8" s="37">
        <f>IF(E8="м",0,F8)</f>
        <v>289</v>
      </c>
      <c r="AG8" s="37">
        <f>RANK(AF8,AF:AF,0)</f>
        <v>5</v>
      </c>
      <c r="AH8" s="37">
        <f>AG8+H8</f>
        <v>5</v>
      </c>
      <c r="AI8" s="37">
        <f>COUNTIF(AF:AF,AF8)</f>
        <v>1</v>
      </c>
      <c r="AJ8" s="37" t="str">
        <f>IF(AF8=0," ",IF(AI8&gt;1,"Булл"," "))</f>
        <v> </v>
      </c>
      <c r="AL8" s="17">
        <f>A8</f>
        <v>0</v>
      </c>
      <c r="AM8" s="17" t="str">
        <f>B8</f>
        <v>Братчук Елена</v>
      </c>
      <c r="AN8" s="17">
        <f>IF(E8="м",1,2)</f>
        <v>2</v>
      </c>
      <c r="AO8" s="17">
        <f>J8</f>
        <v>5</v>
      </c>
    </row>
    <row r="9" spans="1:41" ht="12.75">
      <c r="A9" s="42"/>
      <c r="B9" s="42" t="s">
        <v>43</v>
      </c>
      <c r="C9" s="42"/>
      <c r="D9" s="42"/>
      <c r="E9" s="17" t="s">
        <v>38</v>
      </c>
      <c r="F9" s="43">
        <v>236</v>
      </c>
      <c r="G9" s="35" t="str">
        <f>IF(E9="м",AD9,AJ9)</f>
        <v> </v>
      </c>
      <c r="H9" s="43"/>
      <c r="J9" s="37">
        <f>IF(E9="м",AB9,AH9)</f>
        <v>11</v>
      </c>
      <c r="K9" s="37">
        <f>RANK(J9,J7:J11,0)</f>
        <v>3</v>
      </c>
      <c r="L9" s="37">
        <f>J9</f>
        <v>11</v>
      </c>
      <c r="M9" s="37"/>
      <c r="N9" s="37"/>
      <c r="O9" s="37">
        <f>IF(E9="м",IF(J9&gt;=25,25,VLOOKUP(B9,рез1,2,FALSE)),IF(J9&gt;=25,25,VLOOKUP(B9,рез2,2,FALSE)))</f>
        <v>17</v>
      </c>
      <c r="P9" s="37">
        <f>RANK(O9,O7:O11,0)</f>
        <v>3</v>
      </c>
      <c r="Q9" s="37">
        <f>O9</f>
        <v>17</v>
      </c>
      <c r="R9" s="37"/>
      <c r="S9" s="37"/>
      <c r="Z9" s="37">
        <f>IF(E9="м",F9,0)</f>
        <v>0</v>
      </c>
      <c r="AA9" s="37">
        <f>RANK(Z9,Z:Z,0)</f>
        <v>39</v>
      </c>
      <c r="AB9" s="37">
        <f>AA9+H9</f>
        <v>39</v>
      </c>
      <c r="AC9" s="37">
        <f>COUNTIF(Z:Z,Z9)</f>
        <v>122</v>
      </c>
      <c r="AD9" s="37" t="str">
        <f>IF(Z9=0," ",IF(AC9&gt;1,"Булл"," "))</f>
        <v> </v>
      </c>
      <c r="AF9" s="37">
        <f>IF(E9="м",0,F9)</f>
        <v>236</v>
      </c>
      <c r="AG9" s="37">
        <f>RANK(AF9,AF:AF,0)</f>
        <v>11</v>
      </c>
      <c r="AH9" s="37">
        <f>AG9+H9</f>
        <v>11</v>
      </c>
      <c r="AI9" s="37">
        <f>COUNTIF(AF:AF,AF9)</f>
        <v>1</v>
      </c>
      <c r="AJ9" s="37" t="str">
        <f>IF(AF9=0," ",IF(AI9&gt;1,"Булл"," "))</f>
        <v> </v>
      </c>
      <c r="AL9" s="17">
        <f>A9</f>
        <v>0</v>
      </c>
      <c r="AM9" s="17" t="str">
        <f>B9</f>
        <v>Втюрина Елена</v>
      </c>
      <c r="AN9" s="17">
        <f>IF(E9="м",1,2)</f>
        <v>2</v>
      </c>
      <c r="AO9" s="17">
        <f>J9</f>
        <v>11</v>
      </c>
    </row>
    <row r="10" spans="1:41" ht="12.75">
      <c r="A10" s="42"/>
      <c r="B10" s="42" t="s">
        <v>44</v>
      </c>
      <c r="C10" s="42"/>
      <c r="D10" s="42"/>
      <c r="E10" s="17" t="s">
        <v>34</v>
      </c>
      <c r="F10" s="43">
        <v>214</v>
      </c>
      <c r="G10" s="35" t="str">
        <f>IF(E10="м",AD10,AJ10)</f>
        <v> </v>
      </c>
      <c r="H10" s="43"/>
      <c r="J10" s="37">
        <f>IF(E10="м",AB10,AH10)</f>
        <v>26</v>
      </c>
      <c r="K10" s="37">
        <f>RANK(J10,J7:J11,0)</f>
        <v>2</v>
      </c>
      <c r="L10" s="37">
        <f>J10</f>
        <v>26</v>
      </c>
      <c r="M10" s="37"/>
      <c r="N10" s="37"/>
      <c r="O10" s="37">
        <f>IF(E10="м",IF(J10&gt;=25,25,VLOOKUP(B10,рез1,2,FALSE)),IF(J10&gt;=25,25,VLOOKUP(B10,рез2,2,FALSE)))</f>
        <v>25</v>
      </c>
      <c r="P10" s="37">
        <f>RANK(O10,O7:O11,0)</f>
        <v>1</v>
      </c>
      <c r="Q10" s="37">
        <f>O10</f>
        <v>25</v>
      </c>
      <c r="R10" s="37"/>
      <c r="S10" s="37"/>
      <c r="Z10" s="37">
        <f>IF(E10="м",F10,0)</f>
        <v>214</v>
      </c>
      <c r="AA10" s="37">
        <f>RANK(Z10,Z:Z,0)</f>
        <v>26</v>
      </c>
      <c r="AB10" s="37">
        <f>AA10+H10</f>
        <v>26</v>
      </c>
      <c r="AC10" s="37">
        <f>COUNTIF(Z:Z,Z10)</f>
        <v>1</v>
      </c>
      <c r="AD10" s="37" t="str">
        <f>IF(Z10=0," ",IF(AC10&gt;1,"Булл"," "))</f>
        <v> </v>
      </c>
      <c r="AF10" s="37">
        <f>IF(E10="м",0,F10)</f>
        <v>0</v>
      </c>
      <c r="AG10" s="37">
        <f>RANK(AF10,AF:AF,0)</f>
        <v>28</v>
      </c>
      <c r="AH10" s="37">
        <f>AG10+H10</f>
        <v>28</v>
      </c>
      <c r="AI10" s="37">
        <f>COUNTIF(AF:AF,AF10)</f>
        <v>133</v>
      </c>
      <c r="AJ10" s="37" t="str">
        <f>IF(AF10=0," ",IF(AI10&gt;1,"Булл"," "))</f>
        <v> </v>
      </c>
      <c r="AL10" s="17">
        <f>A10</f>
        <v>0</v>
      </c>
      <c r="AM10" s="17" t="str">
        <f>B10</f>
        <v>Костылев Антон</v>
      </c>
      <c r="AN10" s="17">
        <f>IF(E10="м",1,2)</f>
        <v>1</v>
      </c>
      <c r="AO10" s="17">
        <f>J10</f>
        <v>26</v>
      </c>
    </row>
    <row r="11" spans="1:41" ht="12.75">
      <c r="A11" s="44"/>
      <c r="B11" s="44" t="s">
        <v>45</v>
      </c>
      <c r="C11" s="44"/>
      <c r="D11" s="44"/>
      <c r="E11" s="17" t="s">
        <v>34</v>
      </c>
      <c r="F11" s="45">
        <v>197</v>
      </c>
      <c r="G11" s="35" t="str">
        <f>IF(E11="м",AD11,AJ11)</f>
        <v> </v>
      </c>
      <c r="H11" s="45"/>
      <c r="I11" s="5"/>
      <c r="J11" s="37">
        <f>IF(E11="м",AB11,AH11)</f>
        <v>28</v>
      </c>
      <c r="K11" s="37">
        <f>RANK(J11,J7:J11,0)</f>
        <v>1</v>
      </c>
      <c r="L11" s="37">
        <f>J11</f>
        <v>28</v>
      </c>
      <c r="M11" s="37"/>
      <c r="N11" s="37"/>
      <c r="O11" s="37">
        <f>IF(E11="м",IF(J11&gt;=25,25,VLOOKUP(B11,рез1,2,FALSE)),IF(J11&gt;=25,25,VLOOKUP(B11,рез2,2,FALSE)))</f>
        <v>25</v>
      </c>
      <c r="P11" s="37">
        <f>RANK(O11,O7:O11,0)</f>
        <v>1</v>
      </c>
      <c r="Q11" s="37">
        <f>O11</f>
        <v>25</v>
      </c>
      <c r="R11" s="37"/>
      <c r="S11" s="37"/>
      <c r="Z11" s="37">
        <f>IF(E11="м",F11,0)</f>
        <v>197</v>
      </c>
      <c r="AA11" s="37">
        <f>RANK(Z11,Z:Z,0)</f>
        <v>28</v>
      </c>
      <c r="AB11" s="37">
        <f>AA11+H11</f>
        <v>28</v>
      </c>
      <c r="AC11" s="37">
        <f>COUNTIF(Z:Z,Z11)</f>
        <v>1</v>
      </c>
      <c r="AD11" s="37" t="str">
        <f>IF(Z11=0," ",IF(AC11&gt;1,"Булл"," "))</f>
        <v> </v>
      </c>
      <c r="AF11" s="37">
        <f>IF(E11="м",0,F11)</f>
        <v>0</v>
      </c>
      <c r="AG11" s="37">
        <f>RANK(AF11,AF:AF,0)</f>
        <v>28</v>
      </c>
      <c r="AH11" s="37">
        <f>AG11+H11</f>
        <v>28</v>
      </c>
      <c r="AI11" s="37">
        <f>COUNTIF(AF:AF,AF11)</f>
        <v>133</v>
      </c>
      <c r="AJ11" s="37" t="str">
        <f>IF(AF11=0," ",IF(AI11&gt;1,"Булл"," "))</f>
        <v> </v>
      </c>
      <c r="AL11" s="17">
        <f>A11</f>
        <v>0</v>
      </c>
      <c r="AM11" s="17" t="str">
        <f>B11</f>
        <v>Круглов Максим</v>
      </c>
      <c r="AN11" s="17">
        <f>IF(E11="м",1,2)</f>
        <v>1</v>
      </c>
      <c r="AO11" s="17">
        <f>J11</f>
        <v>28</v>
      </c>
    </row>
    <row r="12" spans="1:41" ht="12.75">
      <c r="A12" s="42" t="s">
        <v>46</v>
      </c>
      <c r="B12" s="42" t="s">
        <v>47</v>
      </c>
      <c r="C12" s="42"/>
      <c r="D12" s="42"/>
      <c r="E12" s="17" t="s">
        <v>38</v>
      </c>
      <c r="F12" s="43">
        <v>260</v>
      </c>
      <c r="G12" s="35" t="str">
        <f>IF(E12="м",AD12,AJ12)</f>
        <v> </v>
      </c>
      <c r="H12" s="43"/>
      <c r="J12" s="37">
        <f>IF(E12="м",AB12,AH12)</f>
        <v>8</v>
      </c>
      <c r="K12" s="37">
        <f>RANK(J12,J12:J16,0)</f>
        <v>4</v>
      </c>
      <c r="L12" s="37">
        <f>J12</f>
        <v>8</v>
      </c>
      <c r="M12" s="37">
        <f>VLOOKUP(1,K12:L16,2,FALSE)</f>
        <v>21</v>
      </c>
      <c r="N12" s="37">
        <f>SUM(J12:J16)-M12</f>
        <v>51</v>
      </c>
      <c r="O12" s="37">
        <f>IF(E12="м",IF(J12&gt;=25,25,VLOOKUP(B12,рез1,2,FALSE)),IF(J12&gt;=25,25,VLOOKUP(B12,рез2,2,FALSE)))</f>
        <v>9</v>
      </c>
      <c r="P12" s="37">
        <f>RANK(O12,O12:O16,0)</f>
        <v>3</v>
      </c>
      <c r="Q12" s="37">
        <f>O12</f>
        <v>9</v>
      </c>
      <c r="R12" s="37">
        <f>VLOOKUP(1,P12:Q16,2,FALSE)</f>
        <v>17</v>
      </c>
      <c r="S12" s="37">
        <f>SUM(O12:O16)-R12</f>
        <v>44</v>
      </c>
      <c r="T12" s="37">
        <f>SUM(N12,S12)</f>
        <v>95</v>
      </c>
      <c r="U12" s="37">
        <f>RANK(T12,T:T,1)</f>
        <v>5</v>
      </c>
      <c r="Z12" s="37">
        <f>IF(E12="м",F12,0)</f>
        <v>0</v>
      </c>
      <c r="AA12" s="37">
        <f>RANK(Z12,Z:Z,0)</f>
        <v>39</v>
      </c>
      <c r="AB12" s="37">
        <f>AA12+H12</f>
        <v>39</v>
      </c>
      <c r="AC12" s="37">
        <f>COUNTIF(Z:Z,Z12)</f>
        <v>122</v>
      </c>
      <c r="AD12" s="37" t="str">
        <f>IF(Z12=0," ",IF(AC12&gt;1,"Булл"," "))</f>
        <v> </v>
      </c>
      <c r="AF12" s="37">
        <f>IF(E12="м",0,F12)</f>
        <v>260</v>
      </c>
      <c r="AG12" s="37">
        <f>RANK(AF12,AF:AF,0)</f>
        <v>8</v>
      </c>
      <c r="AH12" s="37">
        <f>AG12+H12</f>
        <v>8</v>
      </c>
      <c r="AI12" s="37">
        <f>COUNTIF(AF:AF,AF12)</f>
        <v>1</v>
      </c>
      <c r="AJ12" s="37" t="str">
        <f>IF(AF12=0," ",IF(AI12&gt;1,"Булл"," "))</f>
        <v> </v>
      </c>
      <c r="AL12" s="17" t="str">
        <f>A12</f>
        <v>МИИГАиК</v>
      </c>
      <c r="AM12" s="17" t="str">
        <f>B12</f>
        <v>Стравинская Арина</v>
      </c>
      <c r="AN12" s="17">
        <f>IF(E12="м",1,2)</f>
        <v>2</v>
      </c>
      <c r="AO12" s="17">
        <f>J12</f>
        <v>8</v>
      </c>
    </row>
    <row r="13" spans="1:41" ht="12.75">
      <c r="A13" s="42"/>
      <c r="B13" s="42" t="s">
        <v>48</v>
      </c>
      <c r="C13" s="42"/>
      <c r="D13" s="42"/>
      <c r="E13" s="17" t="s">
        <v>34</v>
      </c>
      <c r="F13" s="43">
        <v>402</v>
      </c>
      <c r="G13" s="35" t="str">
        <f>IF(E13="м",AD13,AJ13)</f>
        <v> </v>
      </c>
      <c r="H13" s="43"/>
      <c r="J13" s="37">
        <f>IF(E13="м",AB13,AH13)</f>
        <v>8</v>
      </c>
      <c r="K13" s="37">
        <f>RANK(J13,J12:J16,0)</f>
        <v>4</v>
      </c>
      <c r="L13" s="37">
        <f>J13</f>
        <v>8</v>
      </c>
      <c r="M13" s="37"/>
      <c r="N13" s="37"/>
      <c r="O13" s="37">
        <f>IF(E13="м",IF(J13&gt;=25,25,VLOOKUP(B13,рез1,2,FALSE)),IF(J13&gt;=25,25,VLOOKUP(B13,рез2,2,FALSE)))</f>
        <v>9</v>
      </c>
      <c r="P13" s="37">
        <f>RANK(O13,O12:O16,0)</f>
        <v>3</v>
      </c>
      <c r="Q13" s="37">
        <f>O13</f>
        <v>9</v>
      </c>
      <c r="R13" s="37"/>
      <c r="S13" s="37"/>
      <c r="Z13" s="37">
        <f>IF(E13="м",F13,0)</f>
        <v>402</v>
      </c>
      <c r="AA13" s="37">
        <f>RANK(Z13,Z:Z,0)</f>
        <v>8</v>
      </c>
      <c r="AB13" s="37">
        <f>AA13+H13</f>
        <v>8</v>
      </c>
      <c r="AC13" s="37">
        <f>COUNTIF(Z:Z,Z13)</f>
        <v>1</v>
      </c>
      <c r="AD13" s="37" t="str">
        <f>IF(Z13=0," ",IF(AC13&gt;1,"Булл"," "))</f>
        <v> </v>
      </c>
      <c r="AF13" s="37">
        <f>IF(E13="м",0,F13)</f>
        <v>0</v>
      </c>
      <c r="AG13" s="37">
        <f>RANK(AF13,AF:AF,0)</f>
        <v>28</v>
      </c>
      <c r="AH13" s="37">
        <f>AG13+H13</f>
        <v>28</v>
      </c>
      <c r="AI13" s="37">
        <f>COUNTIF(AF:AF,AF13)</f>
        <v>133</v>
      </c>
      <c r="AJ13" s="37" t="str">
        <f>IF(AF13=0," ",IF(AI13&gt;1,"Булл"," "))</f>
        <v> </v>
      </c>
      <c r="AL13" s="17">
        <f>A13</f>
        <v>0</v>
      </c>
      <c r="AM13" s="17" t="str">
        <f>B13</f>
        <v>Коногорский Никита</v>
      </c>
      <c r="AN13" s="17">
        <f>IF(E13="м",1,2)</f>
        <v>1</v>
      </c>
      <c r="AO13" s="17">
        <f>J13</f>
        <v>8</v>
      </c>
    </row>
    <row r="14" spans="1:41" ht="12.75">
      <c r="A14" s="42"/>
      <c r="B14" s="42" t="s">
        <v>49</v>
      </c>
      <c r="C14" s="42"/>
      <c r="D14" s="42"/>
      <c r="E14" s="17" t="s">
        <v>34</v>
      </c>
      <c r="F14" s="43">
        <v>268</v>
      </c>
      <c r="G14" s="35" t="str">
        <f>IF(E14="м",AD14,AJ14)</f>
        <v> </v>
      </c>
      <c r="H14" s="43"/>
      <c r="J14" s="37">
        <f>IF(E14="м",AB14,AH14)</f>
        <v>21</v>
      </c>
      <c r="K14" s="37">
        <f>RANK(J14,J12:J16,0)</f>
        <v>1</v>
      </c>
      <c r="L14" s="37">
        <f>J14</f>
        <v>21</v>
      </c>
      <c r="M14" s="37"/>
      <c r="N14" s="37"/>
      <c r="O14" s="37">
        <f>IF(E14="м",IF(J14&gt;=25,25,VLOOKUP(B14,рез1,2,FALSE)),IF(J14&gt;=25,25,VLOOKUP(B14,рез2,2,FALSE)))</f>
        <v>9</v>
      </c>
      <c r="P14" s="37">
        <f>RANK(O14,O12:O16,0)</f>
        <v>3</v>
      </c>
      <c r="Q14" s="37">
        <f>O14</f>
        <v>9</v>
      </c>
      <c r="R14" s="37"/>
      <c r="S14" s="37"/>
      <c r="Z14" s="37">
        <f>IF(E14="м",F14,0)</f>
        <v>268</v>
      </c>
      <c r="AA14" s="37">
        <f>RANK(Z14,Z:Z,0)</f>
        <v>21</v>
      </c>
      <c r="AB14" s="37">
        <f>AA14+H14</f>
        <v>21</v>
      </c>
      <c r="AC14" s="37">
        <f>COUNTIF(Z:Z,Z14)</f>
        <v>1</v>
      </c>
      <c r="AD14" s="37" t="str">
        <f>IF(Z14=0," ",IF(AC14&gt;1,"Булл"," "))</f>
        <v> </v>
      </c>
      <c r="AF14" s="37">
        <f>IF(E14="м",0,F14)</f>
        <v>0</v>
      </c>
      <c r="AG14" s="37">
        <f>RANK(AF14,AF:AF,0)</f>
        <v>28</v>
      </c>
      <c r="AH14" s="37">
        <f>AG14+H14</f>
        <v>28</v>
      </c>
      <c r="AI14" s="37">
        <f>COUNTIF(AF:AF,AF14)</f>
        <v>133</v>
      </c>
      <c r="AJ14" s="37" t="str">
        <f>IF(AF14=0," ",IF(AI14&gt;1,"Булл"," "))</f>
        <v> </v>
      </c>
      <c r="AL14" s="17">
        <f>A14</f>
        <v>0</v>
      </c>
      <c r="AM14" s="17" t="str">
        <f>B14</f>
        <v>Завьялов Игорь</v>
      </c>
      <c r="AN14" s="17">
        <f>IF(E14="м",1,2)</f>
        <v>1</v>
      </c>
      <c r="AO14" s="17">
        <f>J14</f>
        <v>21</v>
      </c>
    </row>
    <row r="15" spans="1:41" ht="12.75">
      <c r="A15" s="42"/>
      <c r="B15" s="42" t="s">
        <v>50</v>
      </c>
      <c r="C15" s="42"/>
      <c r="D15" s="42"/>
      <c r="E15" s="17" t="s">
        <v>34</v>
      </c>
      <c r="F15" s="43">
        <v>315</v>
      </c>
      <c r="G15" s="35" t="str">
        <f>IF(E15="м",AD15,AJ15)</f>
        <v> </v>
      </c>
      <c r="H15" s="43"/>
      <c r="J15" s="37">
        <f>IF(E15="м",AB15,AH15)</f>
        <v>16</v>
      </c>
      <c r="K15" s="37">
        <f>RANK(J15,J12:J16,0)</f>
        <v>3</v>
      </c>
      <c r="L15" s="37">
        <f>J15</f>
        <v>16</v>
      </c>
      <c r="M15" s="37"/>
      <c r="N15" s="37"/>
      <c r="O15" s="37">
        <f>IF(E15="м",IF(J15&gt;=25,25,VLOOKUP(B15,рез1,2,FALSE)),IF(J15&gt;=25,25,VLOOKUP(B15,рез2,2,FALSE)))</f>
        <v>17</v>
      </c>
      <c r="P15" s="37">
        <f>RANK(O15,O12:O16,0)</f>
        <v>1</v>
      </c>
      <c r="Q15" s="37">
        <f>O15</f>
        <v>17</v>
      </c>
      <c r="R15" s="37"/>
      <c r="S15" s="37"/>
      <c r="Z15" s="37">
        <f>IF(E15="м",F15,0)</f>
        <v>315</v>
      </c>
      <c r="AA15" s="37">
        <f>RANK(Z15,Z:Z,0)</f>
        <v>16</v>
      </c>
      <c r="AB15" s="37">
        <f>AA15+H15</f>
        <v>16</v>
      </c>
      <c r="AC15" s="37">
        <f>COUNTIF(Z:Z,Z15)</f>
        <v>1</v>
      </c>
      <c r="AD15" s="37" t="str">
        <f>IF(Z15=0," ",IF(AC15&gt;1,"Булл"," "))</f>
        <v> </v>
      </c>
      <c r="AF15" s="37">
        <f>IF(E15="м",0,F15)</f>
        <v>0</v>
      </c>
      <c r="AG15" s="37">
        <f>RANK(AF15,AF:AF,0)</f>
        <v>28</v>
      </c>
      <c r="AH15" s="37">
        <f>AG15+H15</f>
        <v>28</v>
      </c>
      <c r="AI15" s="37">
        <f>COUNTIF(AF:AF,AF15)</f>
        <v>133</v>
      </c>
      <c r="AJ15" s="37" t="str">
        <f>IF(AF15=0," ",IF(AI15&gt;1,"Булл"," "))</f>
        <v> </v>
      </c>
      <c r="AL15" s="17">
        <f>A15</f>
        <v>0</v>
      </c>
      <c r="AM15" s="17" t="str">
        <f>B15</f>
        <v>Каширских Дмитрий</v>
      </c>
      <c r="AN15" s="17">
        <f>IF(E15="м",1,2)</f>
        <v>1</v>
      </c>
      <c r="AO15" s="17">
        <f>J15</f>
        <v>16</v>
      </c>
    </row>
    <row r="16" spans="1:41" ht="12.75">
      <c r="A16" s="44"/>
      <c r="B16" s="44" t="s">
        <v>51</v>
      </c>
      <c r="C16" s="44"/>
      <c r="D16" s="44"/>
      <c r="E16" s="17" t="s">
        <v>38</v>
      </c>
      <c r="F16" s="45">
        <v>172</v>
      </c>
      <c r="G16" s="35" t="str">
        <f>IF(E16="м",AD16,AJ16)</f>
        <v> </v>
      </c>
      <c r="H16" s="45"/>
      <c r="I16" s="5"/>
      <c r="J16" s="37">
        <f>IF(E16="м",AB16,AH16)</f>
        <v>19</v>
      </c>
      <c r="K16" s="37">
        <f>RANK(J16,J12:J16,0)</f>
        <v>2</v>
      </c>
      <c r="L16" s="37">
        <f>J16</f>
        <v>19</v>
      </c>
      <c r="M16" s="37"/>
      <c r="N16" s="37"/>
      <c r="O16" s="37">
        <f>IF(E16="м",IF(J16&gt;=25,25,VLOOKUP(B16,рез1,2,FALSE)),IF(J16&gt;=25,25,VLOOKUP(B16,рез2,2,FALSE)))</f>
        <v>17</v>
      </c>
      <c r="P16" s="37">
        <f>RANK(O16,O12:O16,0)</f>
        <v>1</v>
      </c>
      <c r="Q16" s="37">
        <f>O16</f>
        <v>17</v>
      </c>
      <c r="R16" s="37"/>
      <c r="S16" s="37"/>
      <c r="Z16" s="37">
        <f>IF(E16="м",F16,0)</f>
        <v>0</v>
      </c>
      <c r="AA16" s="37">
        <f>RANK(Z16,Z:Z,0)</f>
        <v>39</v>
      </c>
      <c r="AB16" s="37">
        <f>AA16+H16</f>
        <v>39</v>
      </c>
      <c r="AC16" s="37">
        <f>COUNTIF(Z:Z,Z16)</f>
        <v>122</v>
      </c>
      <c r="AD16" s="37" t="str">
        <f>IF(Z16=0," ",IF(AC16&gt;1,"Булл"," "))</f>
        <v> </v>
      </c>
      <c r="AF16" s="37">
        <f>IF(E16="м",0,F16)</f>
        <v>172</v>
      </c>
      <c r="AG16" s="37">
        <f>RANK(AF16,AF:AF,0)</f>
        <v>19</v>
      </c>
      <c r="AH16" s="37">
        <f>AG16+H16</f>
        <v>19</v>
      </c>
      <c r="AI16" s="37">
        <f>COUNTIF(AF:AF,AF16)</f>
        <v>1</v>
      </c>
      <c r="AJ16" s="37" t="str">
        <f>IF(AF16=0," ",IF(AI16&gt;1,"Булл"," "))</f>
        <v> </v>
      </c>
      <c r="AL16" s="17">
        <f>A16</f>
        <v>0</v>
      </c>
      <c r="AM16" s="17" t="str">
        <f>B16</f>
        <v>Суняйкина Валентина</v>
      </c>
      <c r="AN16" s="17">
        <f>IF(E16="м",1,2)</f>
        <v>2</v>
      </c>
      <c r="AO16" s="17">
        <f>J16</f>
        <v>19</v>
      </c>
    </row>
    <row r="17" spans="1:41" ht="12.75">
      <c r="A17" s="42" t="s">
        <v>52</v>
      </c>
      <c r="B17" s="42" t="s">
        <v>53</v>
      </c>
      <c r="C17" s="42"/>
      <c r="D17" s="42"/>
      <c r="E17" s="17" t="s">
        <v>34</v>
      </c>
      <c r="F17" s="43">
        <v>297</v>
      </c>
      <c r="G17" s="35" t="str">
        <f>IF(E17="м",AD17,AJ17)</f>
        <v> </v>
      </c>
      <c r="H17" s="43"/>
      <c r="J17" s="37">
        <f>IF(E17="м",AB17,AH17)</f>
        <v>18</v>
      </c>
      <c r="K17" s="37">
        <f>RANK(J17,J17:J21,0)</f>
        <v>5</v>
      </c>
      <c r="L17" s="37">
        <f>J17</f>
        <v>18</v>
      </c>
      <c r="M17" s="37">
        <f>VLOOKUP(1,K17:L21,2,FALSE)</f>
        <v>35</v>
      </c>
      <c r="N17" s="37">
        <f>SUM(J17:J21)-M17</f>
        <v>100</v>
      </c>
      <c r="O17" s="37">
        <f>IF(E17="м",IF(J17&gt;=25,25,VLOOKUP(B17,рез1,2,FALSE)),IF(J17&gt;=25,25,VLOOKUP(B17,рез2,2,FALSE)))</f>
        <v>17</v>
      </c>
      <c r="P17" s="37">
        <f>RANK(O17,O17:O21,0)</f>
        <v>4</v>
      </c>
      <c r="Q17" s="37">
        <f>O17</f>
        <v>17</v>
      </c>
      <c r="R17" s="37">
        <f>VLOOKUP(1,P17:Q21,2,FALSE)</f>
        <v>25</v>
      </c>
      <c r="S17" s="37">
        <f>SUM(O17:O21)-R17</f>
        <v>84</v>
      </c>
      <c r="T17" s="37">
        <f>SUM(N17,S17)</f>
        <v>184</v>
      </c>
      <c r="U17" s="37">
        <f>RANK(T17,T:T,1)</f>
        <v>13</v>
      </c>
      <c r="Z17" s="37">
        <f>IF(E17="м",F17,0)</f>
        <v>297</v>
      </c>
      <c r="AA17" s="37">
        <f>RANK(Z17,Z:Z,0)</f>
        <v>18</v>
      </c>
      <c r="AB17" s="37">
        <f>AA17+H17</f>
        <v>18</v>
      </c>
      <c r="AC17" s="37">
        <f>COUNTIF(Z:Z,Z17)</f>
        <v>1</v>
      </c>
      <c r="AD17" s="37" t="str">
        <f>IF(Z17=0," ",IF(AC17&gt;1,"Булл"," "))</f>
        <v> </v>
      </c>
      <c r="AF17" s="37">
        <f>IF(E17="м",0,F17)</f>
        <v>0</v>
      </c>
      <c r="AG17" s="37">
        <f>RANK(AF17,AF:AF,0)</f>
        <v>28</v>
      </c>
      <c r="AH17" s="37">
        <f>AG17+H17</f>
        <v>28</v>
      </c>
      <c r="AI17" s="37">
        <f>COUNTIF(AF:AF,AF17)</f>
        <v>133</v>
      </c>
      <c r="AJ17" s="37" t="str">
        <f>IF(AF17=0," ",IF(AI17&gt;1,"Булл"," "))</f>
        <v> </v>
      </c>
      <c r="AL17" s="17" t="str">
        <f>A17</f>
        <v>МЭИ</v>
      </c>
      <c r="AM17" s="17" t="str">
        <f>B17</f>
        <v>Соловьев Максим</v>
      </c>
      <c r="AN17" s="17">
        <f>IF(E17="м",1,2)</f>
        <v>1</v>
      </c>
      <c r="AO17" s="17">
        <f>J17</f>
        <v>18</v>
      </c>
    </row>
    <row r="18" spans="1:41" ht="12.75">
      <c r="A18" s="42"/>
      <c r="B18" s="42" t="s">
        <v>54</v>
      </c>
      <c r="C18" s="42"/>
      <c r="D18" s="42"/>
      <c r="E18" s="17" t="s">
        <v>34</v>
      </c>
      <c r="F18" s="43">
        <v>265</v>
      </c>
      <c r="G18" s="35" t="str">
        <f>IF(E18="м",AD18,AJ18)</f>
        <v>Булл</v>
      </c>
      <c r="H18" s="43">
        <v>0</v>
      </c>
      <c r="J18" s="37">
        <f>IF(E18="м",AB18,AH18)</f>
        <v>23</v>
      </c>
      <c r="K18" s="37">
        <f>RANK(J18,J17:J21,0)</f>
        <v>4</v>
      </c>
      <c r="L18" s="37">
        <f>J18</f>
        <v>23</v>
      </c>
      <c r="M18" s="37"/>
      <c r="N18" s="37"/>
      <c r="O18" s="37">
        <f>IF(E18="м",IF(J18&gt;=25,25,VLOOKUP(B18,рез1,2,FALSE)),IF(J18&gt;=25,25,VLOOKUP(B18,рез2,2,FALSE)))</f>
        <v>17</v>
      </c>
      <c r="P18" s="37">
        <f>RANK(O18,O17:O21,0)</f>
        <v>4</v>
      </c>
      <c r="Q18" s="37">
        <f>O18</f>
        <v>17</v>
      </c>
      <c r="R18" s="37"/>
      <c r="S18" s="37"/>
      <c r="Z18" s="37">
        <f>IF(E18="м",F18,0)</f>
        <v>265</v>
      </c>
      <c r="AA18" s="37">
        <f>RANK(Z18,Z:Z,0)</f>
        <v>23</v>
      </c>
      <c r="AB18" s="37">
        <f>AA18+H18</f>
        <v>23</v>
      </c>
      <c r="AC18" s="37">
        <f>COUNTIF(Z:Z,Z18)</f>
        <v>2</v>
      </c>
      <c r="AD18" s="37" t="str">
        <f>IF(Z18=0," ",IF(AC18&gt;1,"Булл"," "))</f>
        <v>Булл</v>
      </c>
      <c r="AF18" s="37">
        <f>IF(E18="м",0,F18)</f>
        <v>0</v>
      </c>
      <c r="AG18" s="37">
        <f>RANK(AF18,AF:AF,0)</f>
        <v>28</v>
      </c>
      <c r="AH18" s="37">
        <f>AG18+H18</f>
        <v>28</v>
      </c>
      <c r="AI18" s="37">
        <f>COUNTIF(AF:AF,AF18)</f>
        <v>133</v>
      </c>
      <c r="AJ18" s="37" t="str">
        <f>IF(AF18=0," ",IF(AI18&gt;1,"Булл"," "))</f>
        <v> </v>
      </c>
      <c r="AL18" s="17">
        <f>A18</f>
        <v>0</v>
      </c>
      <c r="AM18" s="17" t="str">
        <f>B18</f>
        <v>Ефимов Алексей</v>
      </c>
      <c r="AN18" s="17">
        <f>IF(E18="м",1,2)</f>
        <v>1</v>
      </c>
      <c r="AO18" s="17">
        <f>J18</f>
        <v>23</v>
      </c>
    </row>
    <row r="19" spans="1:41" ht="12.75">
      <c r="A19" s="42"/>
      <c r="B19" s="42" t="s">
        <v>55</v>
      </c>
      <c r="C19" s="42"/>
      <c r="D19" s="42"/>
      <c r="E19" s="17" t="s">
        <v>34</v>
      </c>
      <c r="F19" s="43">
        <v>201</v>
      </c>
      <c r="G19" s="35" t="str">
        <f>IF(E19="м",AD19,AJ19)</f>
        <v> </v>
      </c>
      <c r="H19" s="43"/>
      <c r="J19" s="37">
        <f>IF(E19="м",AB19,AH19)</f>
        <v>27</v>
      </c>
      <c r="K19" s="37">
        <f>RANK(J19,J17:J21,0)</f>
        <v>3</v>
      </c>
      <c r="L19" s="37">
        <f>J19</f>
        <v>27</v>
      </c>
      <c r="M19" s="37"/>
      <c r="N19" s="37"/>
      <c r="O19" s="37">
        <f>IF(E19="м",IF(J19&gt;=25,25,VLOOKUP(B19,рез1,2,FALSE)),IF(J19&gt;=25,25,VLOOKUP(B19,рез2,2,FALSE)))</f>
        <v>25</v>
      </c>
      <c r="P19" s="37">
        <f>RANK(O19,O17:O21,0)</f>
        <v>1</v>
      </c>
      <c r="Q19" s="37">
        <f>O19</f>
        <v>25</v>
      </c>
      <c r="R19" s="37"/>
      <c r="S19" s="37"/>
      <c r="Z19" s="37">
        <f>IF(E19="м",F19,0)</f>
        <v>201</v>
      </c>
      <c r="AA19" s="37">
        <f>RANK(Z19,Z:Z,0)</f>
        <v>27</v>
      </c>
      <c r="AB19" s="37">
        <f>AA19+H19</f>
        <v>27</v>
      </c>
      <c r="AC19" s="37">
        <f>COUNTIF(Z:Z,Z19)</f>
        <v>1</v>
      </c>
      <c r="AD19" s="37" t="str">
        <f>IF(Z19=0," ",IF(AC19&gt;1,"Булл"," "))</f>
        <v> </v>
      </c>
      <c r="AF19" s="37">
        <f>IF(E19="м",0,F19)</f>
        <v>0</v>
      </c>
      <c r="AG19" s="37">
        <f>RANK(AF19,AF:AF,0)</f>
        <v>28</v>
      </c>
      <c r="AH19" s="37">
        <f>AG19+H19</f>
        <v>28</v>
      </c>
      <c r="AI19" s="37">
        <f>COUNTIF(AF:AF,AF19)</f>
        <v>133</v>
      </c>
      <c r="AJ19" s="37" t="str">
        <f>IF(AF19=0," ",IF(AI19&gt;1,"Булл"," "))</f>
        <v> </v>
      </c>
      <c r="AL19" s="17">
        <f>A19</f>
        <v>0</v>
      </c>
      <c r="AM19" s="17" t="str">
        <f>B19</f>
        <v>Дроздов Максим</v>
      </c>
      <c r="AN19" s="17">
        <f>IF(E19="м",1,2)</f>
        <v>1</v>
      </c>
      <c r="AO19" s="17">
        <f>J19</f>
        <v>27</v>
      </c>
    </row>
    <row r="20" spans="1:41" ht="12.75">
      <c r="A20" s="42"/>
      <c r="B20" s="42" t="s">
        <v>56</v>
      </c>
      <c r="C20" s="42"/>
      <c r="D20" s="42"/>
      <c r="E20" s="17" t="s">
        <v>34</v>
      </c>
      <c r="F20" s="43">
        <v>183</v>
      </c>
      <c r="G20" s="35" t="str">
        <f>IF(E20="м",AD20,AJ20)</f>
        <v>Булл</v>
      </c>
      <c r="H20" s="43">
        <v>0</v>
      </c>
      <c r="J20" s="37">
        <f>IF(E20="м",AB20,AH20)</f>
        <v>32</v>
      </c>
      <c r="K20" s="37">
        <f>RANK(J20,J17:J21,0)</f>
        <v>2</v>
      </c>
      <c r="L20" s="37">
        <f>J20</f>
        <v>32</v>
      </c>
      <c r="M20" s="37"/>
      <c r="N20" s="37"/>
      <c r="O20" s="37">
        <f>IF(E20="м",IF(J20&gt;=25,25,VLOOKUP(B20,рез1,2,FALSE)),IF(J20&gt;=25,25,VLOOKUP(B20,рез2,2,FALSE)))</f>
        <v>25</v>
      </c>
      <c r="P20" s="37">
        <f>RANK(O20,O17:O21,0)</f>
        <v>1</v>
      </c>
      <c r="Q20" s="37">
        <f>O20</f>
        <v>25</v>
      </c>
      <c r="R20" s="37"/>
      <c r="S20" s="37"/>
      <c r="Z20" s="37">
        <f>IF(E20="м",F20,0)</f>
        <v>183</v>
      </c>
      <c r="AA20" s="37">
        <f>RANK(Z20,Z:Z,0)</f>
        <v>32</v>
      </c>
      <c r="AB20" s="37">
        <f>AA20+H20</f>
        <v>32</v>
      </c>
      <c r="AC20" s="37">
        <f>COUNTIF(Z:Z,Z20)</f>
        <v>2</v>
      </c>
      <c r="AD20" s="37" t="str">
        <f>IF(Z20=0," ",IF(AC20&gt;1,"Булл"," "))</f>
        <v>Булл</v>
      </c>
      <c r="AF20" s="37">
        <f>IF(E20="м",0,F20)</f>
        <v>0</v>
      </c>
      <c r="AG20" s="37">
        <f>RANK(AF20,AF:AF,0)</f>
        <v>28</v>
      </c>
      <c r="AH20" s="37">
        <f>AG20+H20</f>
        <v>28</v>
      </c>
      <c r="AI20" s="37">
        <f>COUNTIF(AF:AF,AF20)</f>
        <v>133</v>
      </c>
      <c r="AJ20" s="37" t="str">
        <f>IF(AF20=0," ",IF(AI20&gt;1,"Булл"," "))</f>
        <v> </v>
      </c>
      <c r="AL20" s="17">
        <f>A20</f>
        <v>0</v>
      </c>
      <c r="AM20" s="17" t="str">
        <f>B20</f>
        <v>Дюжин Максим</v>
      </c>
      <c r="AN20" s="17">
        <f>IF(E20="м",1,2)</f>
        <v>1</v>
      </c>
      <c r="AO20" s="17">
        <f>J20</f>
        <v>32</v>
      </c>
    </row>
    <row r="21" spans="1:41" ht="12.75">
      <c r="A21" s="44"/>
      <c r="B21" s="44" t="s">
        <v>57</v>
      </c>
      <c r="C21" s="44"/>
      <c r="D21" s="44"/>
      <c r="E21" s="17" t="s">
        <v>34</v>
      </c>
      <c r="F21" s="45">
        <v>157</v>
      </c>
      <c r="G21" s="35" t="str">
        <f>IF(E21="м",AD21,AJ21)</f>
        <v> </v>
      </c>
      <c r="H21" s="45"/>
      <c r="I21" s="5"/>
      <c r="J21" s="37">
        <f>IF(E21="м",AB21,AH21)</f>
        <v>35</v>
      </c>
      <c r="K21" s="37">
        <f>RANK(J21,J17:J21,0)</f>
        <v>1</v>
      </c>
      <c r="L21" s="37">
        <f>J21</f>
        <v>35</v>
      </c>
      <c r="M21" s="37"/>
      <c r="N21" s="37"/>
      <c r="O21" s="37">
        <f>IF(E21="м",IF(J21&gt;=25,25,VLOOKUP(B21,рез1,2,FALSE)),IF(J21&gt;=25,25,VLOOKUP(B21,рез2,2,FALSE)))</f>
        <v>25</v>
      </c>
      <c r="P21" s="37">
        <f>RANK(O21,O17:O21,0)</f>
        <v>1</v>
      </c>
      <c r="Q21" s="37">
        <f>O21</f>
        <v>25</v>
      </c>
      <c r="R21" s="37"/>
      <c r="S21" s="37"/>
      <c r="Z21" s="37">
        <f>IF(E21="м",F21,0)</f>
        <v>157</v>
      </c>
      <c r="AA21" s="37">
        <f>RANK(Z21,Z:Z,0)</f>
        <v>35</v>
      </c>
      <c r="AB21" s="37">
        <f>AA21+H21</f>
        <v>35</v>
      </c>
      <c r="AC21" s="37">
        <f>COUNTIF(Z:Z,Z21)</f>
        <v>1</v>
      </c>
      <c r="AD21" s="37" t="str">
        <f>IF(Z21=0," ",IF(AC21&gt;1,"Булл"," "))</f>
        <v> </v>
      </c>
      <c r="AF21" s="37">
        <f>IF(E21="м",0,F21)</f>
        <v>0</v>
      </c>
      <c r="AG21" s="37">
        <f>RANK(AF21,AF:AF,0)</f>
        <v>28</v>
      </c>
      <c r="AH21" s="37">
        <f>AG21+H21</f>
        <v>28</v>
      </c>
      <c r="AI21" s="37">
        <f>COUNTIF(AF:AF,AF21)</f>
        <v>133</v>
      </c>
      <c r="AJ21" s="37" t="str">
        <f>IF(AF21=0," ",IF(AI21&gt;1,"Булл"," "))</f>
        <v> </v>
      </c>
      <c r="AL21" s="17">
        <f>A21</f>
        <v>0</v>
      </c>
      <c r="AM21" s="17" t="str">
        <f>B21</f>
        <v>Глазков Александр</v>
      </c>
      <c r="AN21" s="17">
        <f>IF(E21="м",1,2)</f>
        <v>1</v>
      </c>
      <c r="AO21" s="17">
        <f>J21</f>
        <v>35</v>
      </c>
    </row>
    <row r="22" spans="1:41" ht="12.75">
      <c r="A22" s="42" t="s">
        <v>58</v>
      </c>
      <c r="B22" s="42" t="s">
        <v>59</v>
      </c>
      <c r="C22" s="42"/>
      <c r="D22" s="42"/>
      <c r="E22" s="17" t="s">
        <v>38</v>
      </c>
      <c r="F22" s="43">
        <v>340</v>
      </c>
      <c r="G22" s="35" t="str">
        <f>IF(E22="м",AD22,AJ22)</f>
        <v> </v>
      </c>
      <c r="H22" s="43"/>
      <c r="J22" s="37">
        <f>IF(E22="м",AB22,AH22)</f>
        <v>4</v>
      </c>
      <c r="K22" s="37">
        <f>RANK(J22,J22:J26,0)</f>
        <v>5</v>
      </c>
      <c r="L22" s="37">
        <f>J22</f>
        <v>4</v>
      </c>
      <c r="M22" s="37">
        <f>VLOOKUP(1,K22:L26,2,FALSE)</f>
        <v>39</v>
      </c>
      <c r="N22" s="37">
        <f>SUM(J22:J26)-M22</f>
        <v>36</v>
      </c>
      <c r="O22" s="37">
        <f>IF(E22="м",IF(J22&gt;=25,25,VLOOKUP(B22,рез1,2,FALSE)),IF(J22&gt;=25,25,VLOOKUP(B22,рез2,2,FALSE)))</f>
        <v>5</v>
      </c>
      <c r="P22" s="37">
        <f>RANK(O22,O22:O26,0)</f>
        <v>5</v>
      </c>
      <c r="Q22" s="37">
        <f>O22</f>
        <v>5</v>
      </c>
      <c r="R22" s="37">
        <f>VLOOKUP(1,P22:Q26,2,FALSE)</f>
        <v>25</v>
      </c>
      <c r="S22" s="37">
        <f>SUM(O22:O26)-R22</f>
        <v>32</v>
      </c>
      <c r="T22" s="37">
        <f>SUM(N22,S22)</f>
        <v>68</v>
      </c>
      <c r="U22" s="37">
        <f>RANK(T22,T:T,1)</f>
        <v>2</v>
      </c>
      <c r="Z22" s="37">
        <f>IF(E22="м",F22,0)</f>
        <v>0</v>
      </c>
      <c r="AA22" s="37">
        <f>RANK(Z22,Z:Z,0)</f>
        <v>39</v>
      </c>
      <c r="AB22" s="37">
        <f>AA22+H22</f>
        <v>39</v>
      </c>
      <c r="AC22" s="37">
        <f>COUNTIF(Z:Z,Z22)</f>
        <v>122</v>
      </c>
      <c r="AD22" s="37" t="str">
        <f>IF(Z22=0," ",IF(AC22&gt;1,"Булл"," "))</f>
        <v> </v>
      </c>
      <c r="AF22" s="37">
        <f>IF(E22="м",0,F22)</f>
        <v>340</v>
      </c>
      <c r="AG22" s="37">
        <f>RANK(AF22,AF:AF,0)</f>
        <v>4</v>
      </c>
      <c r="AH22" s="37">
        <f>AG22+H22</f>
        <v>4</v>
      </c>
      <c r="AI22" s="37">
        <f>COUNTIF(AF:AF,AF22)</f>
        <v>1</v>
      </c>
      <c r="AJ22" s="37" t="str">
        <f>IF(AF22=0," ",IF(AI22&gt;1,"Булл"," "))</f>
        <v> </v>
      </c>
      <c r="AL22" s="17" t="str">
        <f>A22</f>
        <v>МосГУ</v>
      </c>
      <c r="AM22" s="17" t="str">
        <f>B22</f>
        <v>Меньшакова Наталья</v>
      </c>
      <c r="AN22" s="17">
        <f>IF(E22="м",1,2)</f>
        <v>2</v>
      </c>
      <c r="AO22" s="17">
        <f>J22</f>
        <v>4</v>
      </c>
    </row>
    <row r="23" spans="1:41" ht="12.75">
      <c r="A23" s="42"/>
      <c r="B23" s="42" t="s">
        <v>60</v>
      </c>
      <c r="C23" s="42"/>
      <c r="D23" s="42"/>
      <c r="E23" s="17" t="s">
        <v>38</v>
      </c>
      <c r="F23" s="43">
        <v>277</v>
      </c>
      <c r="G23" s="35" t="str">
        <f>IF(E23="м",AD23,AJ23)</f>
        <v> </v>
      </c>
      <c r="H23" s="43"/>
      <c r="J23" s="37">
        <f>IF(E23="м",AB23,AH23)</f>
        <v>6</v>
      </c>
      <c r="K23" s="37">
        <f>RANK(J23,J22:J26,0)</f>
        <v>4</v>
      </c>
      <c r="L23" s="37">
        <f>J23</f>
        <v>6</v>
      </c>
      <c r="M23" s="37"/>
      <c r="N23" s="37"/>
      <c r="O23" s="37">
        <f>IF(E23="м",IF(J23&gt;=25,25,VLOOKUP(B23,рез1,2,FALSE)),IF(J23&gt;=25,25,VLOOKUP(B23,рез2,2,FALSE)))</f>
        <v>9</v>
      </c>
      <c r="P23" s="37">
        <f>RANK(O23,O22:O26,0)</f>
        <v>2</v>
      </c>
      <c r="Q23" s="37">
        <f>O23</f>
        <v>9</v>
      </c>
      <c r="R23" s="37"/>
      <c r="S23" s="37"/>
      <c r="Z23" s="37">
        <f>IF(E23="м",F23,0)</f>
        <v>0</v>
      </c>
      <c r="AA23" s="37">
        <f>RANK(Z23,Z:Z,0)</f>
        <v>39</v>
      </c>
      <c r="AB23" s="37">
        <f>AA23+H23</f>
        <v>39</v>
      </c>
      <c r="AC23" s="37">
        <f>COUNTIF(Z:Z,Z23)</f>
        <v>122</v>
      </c>
      <c r="AD23" s="37" t="str">
        <f>IF(Z23=0," ",IF(AC23&gt;1,"Булл"," "))</f>
        <v> </v>
      </c>
      <c r="AF23" s="37">
        <f>IF(E23="м",0,F23)</f>
        <v>277</v>
      </c>
      <c r="AG23" s="37">
        <f>RANK(AF23,AF:AF,0)</f>
        <v>6</v>
      </c>
      <c r="AH23" s="37">
        <f>AG23+H23</f>
        <v>6</v>
      </c>
      <c r="AI23" s="37">
        <f>COUNTIF(AF:AF,AF23)</f>
        <v>1</v>
      </c>
      <c r="AJ23" s="37" t="str">
        <f>IF(AF23=0," ",IF(AI23&gt;1,"Булл"," "))</f>
        <v> </v>
      </c>
      <c r="AL23" s="17">
        <f>A23</f>
        <v>0</v>
      </c>
      <c r="AM23" s="17" t="str">
        <f>B23</f>
        <v>Гудкова Ольга</v>
      </c>
      <c r="AN23" s="17">
        <f>IF(E23="м",1,2)</f>
        <v>2</v>
      </c>
      <c r="AO23" s="17">
        <f>J23</f>
        <v>6</v>
      </c>
    </row>
    <row r="24" spans="1:41" ht="12.75">
      <c r="A24" s="42"/>
      <c r="B24" s="42" t="s">
        <v>61</v>
      </c>
      <c r="C24" s="42"/>
      <c r="D24" s="42"/>
      <c r="E24" s="17" t="s">
        <v>38</v>
      </c>
      <c r="F24" s="43">
        <v>217</v>
      </c>
      <c r="G24" s="35" t="str">
        <f>IF(E24="м",AD24,AJ24)</f>
        <v> </v>
      </c>
      <c r="H24" s="43"/>
      <c r="J24" s="37">
        <f>IF(E24="м",AB24,AH24)</f>
        <v>13</v>
      </c>
      <c r="K24" s="37">
        <f>RANK(J24,J22:J26,0)</f>
        <v>2</v>
      </c>
      <c r="L24" s="37">
        <f>J24</f>
        <v>13</v>
      </c>
      <c r="M24" s="37"/>
      <c r="N24" s="37"/>
      <c r="O24" s="37">
        <f>IF(E24="м",IF(J24&gt;=25,25,VLOOKUP(B24,рез1,2,FALSE)),IF(J24&gt;=25,25,VLOOKUP(B24,рез2,2,FALSE)))</f>
        <v>9</v>
      </c>
      <c r="P24" s="37">
        <f>RANK(O24,O22:O26,0)</f>
        <v>2</v>
      </c>
      <c r="Q24" s="37">
        <f>O24</f>
        <v>9</v>
      </c>
      <c r="R24" s="37"/>
      <c r="S24" s="37"/>
      <c r="Z24" s="37">
        <f>IF(E24="м",F24,0)</f>
        <v>0</v>
      </c>
      <c r="AA24" s="37">
        <f>RANK(Z24,Z:Z,0)</f>
        <v>39</v>
      </c>
      <c r="AB24" s="37">
        <f>AA24+H24</f>
        <v>39</v>
      </c>
      <c r="AC24" s="37">
        <f>COUNTIF(Z:Z,Z24)</f>
        <v>122</v>
      </c>
      <c r="AD24" s="37" t="str">
        <f>IF(Z24=0," ",IF(AC24&gt;1,"Булл"," "))</f>
        <v> </v>
      </c>
      <c r="AF24" s="37">
        <f>IF(E24="м",0,F24)</f>
        <v>217</v>
      </c>
      <c r="AG24" s="37">
        <f>RANK(AF24,AF:AF,0)</f>
        <v>13</v>
      </c>
      <c r="AH24" s="37">
        <f>AG24+H24</f>
        <v>13</v>
      </c>
      <c r="AI24" s="37">
        <f>COUNTIF(AF:AF,AF24)</f>
        <v>1</v>
      </c>
      <c r="AJ24" s="37" t="str">
        <f>IF(AF24=0," ",IF(AI24&gt;1,"Булл"," "))</f>
        <v> </v>
      </c>
      <c r="AL24" s="17">
        <f>A24</f>
        <v>0</v>
      </c>
      <c r="AM24" s="17" t="str">
        <f>B24</f>
        <v>Попова Наталья</v>
      </c>
      <c r="AN24" s="17">
        <f>IF(E24="м",1,2)</f>
        <v>2</v>
      </c>
      <c r="AO24" s="17">
        <f>J24</f>
        <v>13</v>
      </c>
    </row>
    <row r="25" spans="1:41" ht="12.75">
      <c r="A25" s="42"/>
      <c r="B25" s="42" t="s">
        <v>62</v>
      </c>
      <c r="C25" s="42"/>
      <c r="D25" s="42"/>
      <c r="E25" s="17" t="s">
        <v>34</v>
      </c>
      <c r="F25" s="43">
        <v>335</v>
      </c>
      <c r="G25" s="35" t="str">
        <f>IF(E25="м",AD25,AJ25)</f>
        <v> </v>
      </c>
      <c r="H25" s="43"/>
      <c r="J25" s="37">
        <f>IF(E25="м",AB25,AH25)</f>
        <v>13</v>
      </c>
      <c r="K25" s="37">
        <f>RANK(J25,J22:J26,0)</f>
        <v>2</v>
      </c>
      <c r="L25" s="37">
        <f>J25</f>
        <v>13</v>
      </c>
      <c r="M25" s="37"/>
      <c r="N25" s="37"/>
      <c r="O25" s="37">
        <f>IF(E25="м",IF(J25&gt;=25,25,VLOOKUP(B25,рез1,2,FALSE)),IF(J25&gt;=25,25,VLOOKUP(B25,рез2,2,FALSE)))</f>
        <v>9</v>
      </c>
      <c r="P25" s="37">
        <f>RANK(O25,O22:O26,0)</f>
        <v>2</v>
      </c>
      <c r="Q25" s="37">
        <f>O25</f>
        <v>9</v>
      </c>
      <c r="R25" s="37"/>
      <c r="S25" s="37"/>
      <c r="Z25" s="37">
        <f>IF(E25="м",F25,0)</f>
        <v>335</v>
      </c>
      <c r="AA25" s="37">
        <f>RANK(Z25,Z:Z,0)</f>
        <v>13</v>
      </c>
      <c r="AB25" s="37">
        <f>AA25+H25</f>
        <v>13</v>
      </c>
      <c r="AC25" s="37">
        <f>COUNTIF(Z:Z,Z25)</f>
        <v>1</v>
      </c>
      <c r="AD25" s="37" t="str">
        <f>IF(Z25=0," ",IF(AC25&gt;1,"Булл"," "))</f>
        <v> </v>
      </c>
      <c r="AF25" s="37">
        <f>IF(E25="м",0,F25)</f>
        <v>0</v>
      </c>
      <c r="AG25" s="37">
        <f>RANK(AF25,AF:AF,0)</f>
        <v>28</v>
      </c>
      <c r="AH25" s="37">
        <f>AG25+H25</f>
        <v>28</v>
      </c>
      <c r="AI25" s="37">
        <f>COUNTIF(AF:AF,AF25)</f>
        <v>133</v>
      </c>
      <c r="AJ25" s="37" t="str">
        <f>IF(AF25=0," ",IF(AI25&gt;1,"Булл"," "))</f>
        <v> </v>
      </c>
      <c r="AL25" s="17">
        <f>A25</f>
        <v>0</v>
      </c>
      <c r="AM25" s="17" t="str">
        <f>B25</f>
        <v>Павлов Александр</v>
      </c>
      <c r="AN25" s="17">
        <f>IF(E25="м",1,2)</f>
        <v>1</v>
      </c>
      <c r="AO25" s="17">
        <f>J25</f>
        <v>13</v>
      </c>
    </row>
    <row r="26" spans="1:41" ht="12.75">
      <c r="A26" s="44"/>
      <c r="B26" s="44">
        <v>0</v>
      </c>
      <c r="C26" s="44"/>
      <c r="D26" s="44"/>
      <c r="E26" s="17" t="s">
        <v>34</v>
      </c>
      <c r="F26" s="45">
        <v>0</v>
      </c>
      <c r="G26" s="35" t="str">
        <f>IF(E26="м",AD26,AJ26)</f>
        <v> </v>
      </c>
      <c r="H26" s="45"/>
      <c r="I26" s="5"/>
      <c r="J26" s="37">
        <f>IF(E26="м",AB26,AH26)</f>
        <v>39</v>
      </c>
      <c r="K26" s="37">
        <f>RANK(J26,J22:J26,0)</f>
        <v>1</v>
      </c>
      <c r="L26" s="37">
        <f>J26</f>
        <v>39</v>
      </c>
      <c r="M26" s="37"/>
      <c r="N26" s="37"/>
      <c r="O26" s="37">
        <f>IF(E26="м",IF(J26&gt;=25,25,VLOOKUP(B26,рез1,2,FALSE)),IF(J26&gt;=25,25,VLOOKUP(B26,рез2,2,FALSE)))</f>
        <v>25</v>
      </c>
      <c r="P26" s="37">
        <f>RANK(O26,O22:O26,0)</f>
        <v>1</v>
      </c>
      <c r="Q26" s="37">
        <f>O26</f>
        <v>25</v>
      </c>
      <c r="R26" s="37"/>
      <c r="S26" s="37"/>
      <c r="Z26" s="37">
        <f>IF(E26="м",F26,0)</f>
        <v>0</v>
      </c>
      <c r="AA26" s="37">
        <f>RANK(Z26,Z:Z,0)</f>
        <v>39</v>
      </c>
      <c r="AB26" s="37">
        <f>AA26+H26</f>
        <v>39</v>
      </c>
      <c r="AC26" s="37">
        <f>COUNTIF(Z:Z,Z26)</f>
        <v>122</v>
      </c>
      <c r="AD26" s="37" t="str">
        <f>IF(Z26=0," ",IF(AC26&gt;1,"Булл"," "))</f>
        <v> </v>
      </c>
      <c r="AF26" s="37">
        <f>IF(E26="м",0,F26)</f>
        <v>0</v>
      </c>
      <c r="AG26" s="37">
        <f>RANK(AF26,AF:AF,0)</f>
        <v>28</v>
      </c>
      <c r="AH26" s="37">
        <f>AG26+H26</f>
        <v>28</v>
      </c>
      <c r="AI26" s="37">
        <f>COUNTIF(AF:AF,AF26)</f>
        <v>133</v>
      </c>
      <c r="AJ26" s="37" t="str">
        <f>IF(AF26=0," ",IF(AI26&gt;1,"Булл"," "))</f>
        <v> </v>
      </c>
      <c r="AL26" s="17">
        <f>A26</f>
        <v>0</v>
      </c>
      <c r="AM26" s="17">
        <f>B26</f>
        <v>0</v>
      </c>
      <c r="AN26" s="17">
        <f>IF(E26="м",1,2)</f>
        <v>1</v>
      </c>
      <c r="AO26" s="17">
        <f>J26</f>
        <v>39</v>
      </c>
    </row>
    <row r="27" spans="1:41" ht="12.75">
      <c r="A27" s="42" t="s">
        <v>63</v>
      </c>
      <c r="B27" s="42" t="s">
        <v>64</v>
      </c>
      <c r="C27" s="42"/>
      <c r="D27" s="42"/>
      <c r="E27" s="17" t="s">
        <v>38</v>
      </c>
      <c r="F27" s="43">
        <v>219</v>
      </c>
      <c r="G27" s="35" t="str">
        <f>IF(E27="м",AD27,AJ27)</f>
        <v> </v>
      </c>
      <c r="H27" s="43"/>
      <c r="J27" s="37">
        <f>IF(E27="м",AB27,AH27)</f>
        <v>12</v>
      </c>
      <c r="K27" s="37">
        <f>RANK(J27,J27:J31,0)</f>
        <v>5</v>
      </c>
      <c r="L27" s="37">
        <f>J27</f>
        <v>12</v>
      </c>
      <c r="M27" s="37">
        <f>VLOOKUP(1,K27:L31,2,FALSE)</f>
        <v>39</v>
      </c>
      <c r="N27" s="37">
        <f>SUM(J27:J31)-M27</f>
        <v>100</v>
      </c>
      <c r="O27" s="37">
        <f>IF(E27="м",IF(J27&gt;=25,25,VLOOKUP(B27,рез1,2,FALSE)),IF(J27&gt;=25,25,VLOOKUP(B27,рез2,2,FALSE)))</f>
        <v>4</v>
      </c>
      <c r="P27" s="37">
        <f>RANK(O27,O27:O31,0)</f>
        <v>5</v>
      </c>
      <c r="Q27" s="37">
        <f>O27</f>
        <v>4</v>
      </c>
      <c r="R27" s="37">
        <f>VLOOKUP(1,P27:Q31,2,FALSE)</f>
        <v>25</v>
      </c>
      <c r="S27" s="37">
        <f>SUM(O27:O31)-R27</f>
        <v>71</v>
      </c>
      <c r="T27" s="37">
        <f>SUM(N27,S27)</f>
        <v>171</v>
      </c>
      <c r="U27" s="37">
        <f>RANK(T27,T:T,1)</f>
        <v>12</v>
      </c>
      <c r="Z27" s="37">
        <f>IF(E27="м",F27,0)</f>
        <v>0</v>
      </c>
      <c r="AA27" s="37">
        <f>RANK(Z27,Z:Z,0)</f>
        <v>39</v>
      </c>
      <c r="AB27" s="37">
        <f>AA27+H27</f>
        <v>39</v>
      </c>
      <c r="AC27" s="37">
        <f>COUNTIF(Z:Z,Z27)</f>
        <v>122</v>
      </c>
      <c r="AD27" s="37" t="str">
        <f>IF(Z27=0," ",IF(AC27&gt;1,"Булл"," "))</f>
        <v> </v>
      </c>
      <c r="AF27" s="37">
        <f>IF(E27="м",0,F27)</f>
        <v>219</v>
      </c>
      <c r="AG27" s="37">
        <f>RANK(AF27,AF:AF,0)</f>
        <v>12</v>
      </c>
      <c r="AH27" s="37">
        <f>AG27+H27</f>
        <v>12</v>
      </c>
      <c r="AI27" s="37">
        <f>COUNTIF(AF:AF,AF27)</f>
        <v>1</v>
      </c>
      <c r="AJ27" s="37" t="str">
        <f>IF(AF27=0," ",IF(AI27&gt;1,"Булл"," "))</f>
        <v> </v>
      </c>
      <c r="AL27" s="17" t="str">
        <f>A27</f>
        <v>МГПУ</v>
      </c>
      <c r="AM27" s="17" t="str">
        <f>B27</f>
        <v>Байкова Маргарита</v>
      </c>
      <c r="AN27" s="17">
        <f>IF(E27="м",1,2)</f>
        <v>2</v>
      </c>
      <c r="AO27" s="17">
        <f>J27</f>
        <v>12</v>
      </c>
    </row>
    <row r="28" spans="1:41" ht="12.75">
      <c r="A28" s="42"/>
      <c r="B28" s="42" t="s">
        <v>65</v>
      </c>
      <c r="C28" s="42"/>
      <c r="D28" s="42"/>
      <c r="E28" s="17" t="s">
        <v>38</v>
      </c>
      <c r="F28" s="43">
        <v>181</v>
      </c>
      <c r="G28" s="35" t="str">
        <f>IF(E28="м",AD28,AJ28)</f>
        <v>Булл</v>
      </c>
      <c r="H28" s="43">
        <v>0</v>
      </c>
      <c r="J28" s="37">
        <f>IF(E28="м",AB28,AH28)</f>
        <v>16</v>
      </c>
      <c r="K28" s="37">
        <f>RANK(J28,J27:J31,0)</f>
        <v>4</v>
      </c>
      <c r="L28" s="37">
        <f>J28</f>
        <v>16</v>
      </c>
      <c r="M28" s="37"/>
      <c r="N28" s="37"/>
      <c r="O28" s="37">
        <f>IF(E28="м",IF(J28&gt;=25,25,VLOOKUP(B28,рез1,2,FALSE)),IF(J28&gt;=25,25,VLOOKUP(B28,рез2,2,FALSE)))</f>
        <v>17</v>
      </c>
      <c r="P28" s="37">
        <f>RANK(O28,O27:O31,0)</f>
        <v>4</v>
      </c>
      <c r="Q28" s="37">
        <f>O28</f>
        <v>17</v>
      </c>
      <c r="R28" s="37"/>
      <c r="S28" s="37"/>
      <c r="Z28" s="37">
        <f>IF(E28="м",F28,0)</f>
        <v>0</v>
      </c>
      <c r="AA28" s="37">
        <f>RANK(Z28,Z:Z,0)</f>
        <v>39</v>
      </c>
      <c r="AB28" s="37">
        <f>AA28+H28</f>
        <v>39</v>
      </c>
      <c r="AC28" s="37">
        <f>COUNTIF(Z:Z,Z28)</f>
        <v>122</v>
      </c>
      <c r="AD28" s="37" t="str">
        <f>IF(Z28=0," ",IF(AC28&gt;1,"Булл"," "))</f>
        <v> </v>
      </c>
      <c r="AF28" s="37">
        <f>IF(E28="м",0,F28)</f>
        <v>181</v>
      </c>
      <c r="AG28" s="37">
        <f>RANK(AF28,AF:AF,0)</f>
        <v>16</v>
      </c>
      <c r="AH28" s="37">
        <f>AG28+H28</f>
        <v>16</v>
      </c>
      <c r="AI28" s="37">
        <f>COUNTIF(AF:AF,AF28)</f>
        <v>2</v>
      </c>
      <c r="AJ28" s="37" t="str">
        <f>IF(AF28=0," ",IF(AI28&gt;1,"Булл"," "))</f>
        <v>Булл</v>
      </c>
      <c r="AL28" s="17">
        <f>A28</f>
        <v>0</v>
      </c>
      <c r="AM28" s="17" t="str">
        <f>B28</f>
        <v>Горина Анна</v>
      </c>
      <c r="AN28" s="17">
        <f>IF(E28="м",1,2)</f>
        <v>2</v>
      </c>
      <c r="AO28" s="17">
        <f>J28</f>
        <v>16</v>
      </c>
    </row>
    <row r="29" spans="1:41" ht="12.75">
      <c r="A29" s="42"/>
      <c r="B29" s="42" t="s">
        <v>66</v>
      </c>
      <c r="C29" s="42"/>
      <c r="D29" s="42"/>
      <c r="E29" s="17" t="s">
        <v>34</v>
      </c>
      <c r="F29" s="43">
        <v>183</v>
      </c>
      <c r="G29" s="35" t="str">
        <f>IF(E29="м",AD29,AJ29)</f>
        <v>Булл</v>
      </c>
      <c r="H29" s="43">
        <v>1</v>
      </c>
      <c r="J29" s="37">
        <f>IF(E29="м",AB29,AH29)</f>
        <v>33</v>
      </c>
      <c r="K29" s="37">
        <f>RANK(J29,J27:J31,0)</f>
        <v>3</v>
      </c>
      <c r="L29" s="37">
        <f>J29</f>
        <v>33</v>
      </c>
      <c r="M29" s="37"/>
      <c r="N29" s="37"/>
      <c r="O29" s="37">
        <f>IF(E29="м",IF(J29&gt;=25,25,VLOOKUP(B29,рез1,2,FALSE)),IF(J29&gt;=25,25,VLOOKUP(B29,рез2,2,FALSE)))</f>
        <v>25</v>
      </c>
      <c r="P29" s="37">
        <f>RANK(O29,O27:O31,0)</f>
        <v>1</v>
      </c>
      <c r="Q29" s="37">
        <f>O29</f>
        <v>25</v>
      </c>
      <c r="R29" s="37"/>
      <c r="S29" s="37"/>
      <c r="Z29" s="37">
        <f>IF(E29="м",F29,0)</f>
        <v>183</v>
      </c>
      <c r="AA29" s="37">
        <f>RANK(Z29,Z:Z,0)</f>
        <v>32</v>
      </c>
      <c r="AB29" s="37">
        <f>AA29+H29</f>
        <v>33</v>
      </c>
      <c r="AC29" s="37">
        <f>COUNTIF(Z:Z,Z29)</f>
        <v>2</v>
      </c>
      <c r="AD29" s="37" t="str">
        <f>IF(Z29=0," ",IF(AC29&gt;1,"Булл"," "))</f>
        <v>Булл</v>
      </c>
      <c r="AF29" s="37">
        <f>IF(E29="м",0,F29)</f>
        <v>0</v>
      </c>
      <c r="AG29" s="37">
        <f>RANK(AF29,AF:AF,0)</f>
        <v>28</v>
      </c>
      <c r="AH29" s="37">
        <f>AG29+H29</f>
        <v>29</v>
      </c>
      <c r="AI29" s="37">
        <f>COUNTIF(AF:AF,AF29)</f>
        <v>133</v>
      </c>
      <c r="AJ29" s="37" t="str">
        <f>IF(AF29=0," ",IF(AI29&gt;1,"Булл"," "))</f>
        <v> </v>
      </c>
      <c r="AL29" s="17">
        <f>A29</f>
        <v>0</v>
      </c>
      <c r="AM29" s="17" t="str">
        <f>B29</f>
        <v>Гончаров Сергей</v>
      </c>
      <c r="AN29" s="17">
        <f>IF(E29="м",1,2)</f>
        <v>1</v>
      </c>
      <c r="AO29" s="17">
        <f>J29</f>
        <v>33</v>
      </c>
    </row>
    <row r="30" spans="1:41" ht="12.75">
      <c r="A30" s="42"/>
      <c r="B30" s="42">
        <v>0</v>
      </c>
      <c r="C30" s="42"/>
      <c r="D30" s="42"/>
      <c r="E30" s="17" t="s">
        <v>34</v>
      </c>
      <c r="F30" s="43">
        <v>0</v>
      </c>
      <c r="G30" s="35" t="str">
        <f>IF(E30="м",AD30,AJ30)</f>
        <v> </v>
      </c>
      <c r="H30" s="43"/>
      <c r="J30" s="37">
        <f>IF(E30="м",AB30,AH30)</f>
        <v>39</v>
      </c>
      <c r="K30" s="37">
        <f>RANK(J30,J27:J31,0)</f>
        <v>1</v>
      </c>
      <c r="L30" s="37">
        <f>J30</f>
        <v>39</v>
      </c>
      <c r="M30" s="37"/>
      <c r="N30" s="37"/>
      <c r="O30" s="37">
        <f>IF(E30="м",IF(J30&gt;=25,25,VLOOKUP(B30,рез1,2,FALSE)),IF(J30&gt;=25,25,VLOOKUP(B30,рез2,2,FALSE)))</f>
        <v>25</v>
      </c>
      <c r="P30" s="37">
        <f>RANK(O30,O27:O31,0)</f>
        <v>1</v>
      </c>
      <c r="Q30" s="37">
        <f>O30</f>
        <v>25</v>
      </c>
      <c r="R30" s="37"/>
      <c r="S30" s="37"/>
      <c r="Z30" s="37">
        <f>IF(E30="м",F30,0)</f>
        <v>0</v>
      </c>
      <c r="AA30" s="37">
        <f>RANK(Z30,Z:Z,0)</f>
        <v>39</v>
      </c>
      <c r="AB30" s="37">
        <f>AA30+H30</f>
        <v>39</v>
      </c>
      <c r="AC30" s="37">
        <f>COUNTIF(Z:Z,Z30)</f>
        <v>122</v>
      </c>
      <c r="AD30" s="37" t="str">
        <f>IF(Z30=0," ",IF(AC30&gt;1,"Булл"," "))</f>
        <v> </v>
      </c>
      <c r="AF30" s="37">
        <f>IF(E30="м",0,F30)</f>
        <v>0</v>
      </c>
      <c r="AG30" s="37">
        <f>RANK(AF30,AF:AF,0)</f>
        <v>28</v>
      </c>
      <c r="AH30" s="37">
        <f>AG30+H30</f>
        <v>28</v>
      </c>
      <c r="AI30" s="37">
        <f>COUNTIF(AF:AF,AF30)</f>
        <v>133</v>
      </c>
      <c r="AJ30" s="37" t="str">
        <f>IF(AF30=0," ",IF(AI30&gt;1,"Булл"," "))</f>
        <v> </v>
      </c>
      <c r="AL30" s="17">
        <f>A30</f>
        <v>0</v>
      </c>
      <c r="AM30" s="17">
        <f>B30</f>
        <v>0</v>
      </c>
      <c r="AN30" s="17">
        <f>IF(E30="м",1,2)</f>
        <v>1</v>
      </c>
      <c r="AO30" s="17">
        <f>J30</f>
        <v>39</v>
      </c>
    </row>
    <row r="31" spans="1:41" ht="12.75">
      <c r="A31" s="44"/>
      <c r="B31" s="44">
        <v>0</v>
      </c>
      <c r="C31" s="44"/>
      <c r="D31" s="44"/>
      <c r="E31" s="17" t="s">
        <v>34</v>
      </c>
      <c r="F31" s="45">
        <v>0</v>
      </c>
      <c r="G31" s="35" t="str">
        <f>IF(E31="м",AD31,AJ31)</f>
        <v> </v>
      </c>
      <c r="H31" s="45"/>
      <c r="I31" s="5"/>
      <c r="J31" s="37">
        <f>IF(E31="м",AB31,AH31)</f>
        <v>39</v>
      </c>
      <c r="K31" s="37">
        <f>RANK(J31,J27:J31,0)</f>
        <v>1</v>
      </c>
      <c r="L31" s="37">
        <f>J31</f>
        <v>39</v>
      </c>
      <c r="M31" s="37"/>
      <c r="N31" s="37"/>
      <c r="O31" s="37">
        <f>IF(E31="м",IF(J31&gt;=25,25,VLOOKUP(B31,рез1,2,FALSE)),IF(J31&gt;=25,25,VLOOKUP(B31,рез2,2,FALSE)))</f>
        <v>25</v>
      </c>
      <c r="P31" s="37">
        <f>RANK(O31,O27:O31,0)</f>
        <v>1</v>
      </c>
      <c r="Q31" s="37">
        <f>O31</f>
        <v>25</v>
      </c>
      <c r="R31" s="37"/>
      <c r="S31" s="37"/>
      <c r="Z31" s="37">
        <f>IF(E31="м",F31,0)</f>
        <v>0</v>
      </c>
      <c r="AA31" s="37">
        <f>RANK(Z31,Z:Z,0)</f>
        <v>39</v>
      </c>
      <c r="AB31" s="37">
        <f>AA31+H31</f>
        <v>39</v>
      </c>
      <c r="AC31" s="37">
        <f>COUNTIF(Z:Z,Z31)</f>
        <v>122</v>
      </c>
      <c r="AD31" s="37" t="str">
        <f>IF(Z31=0," ",IF(AC31&gt;1,"Булл"," "))</f>
        <v> </v>
      </c>
      <c r="AF31" s="37">
        <f>IF(E31="м",0,F31)</f>
        <v>0</v>
      </c>
      <c r="AG31" s="37">
        <f>RANK(AF31,AF:AF,0)</f>
        <v>28</v>
      </c>
      <c r="AH31" s="37">
        <f>AG31+H31</f>
        <v>28</v>
      </c>
      <c r="AI31" s="37">
        <f>COUNTIF(AF:AF,AF31)</f>
        <v>133</v>
      </c>
      <c r="AJ31" s="37" t="str">
        <f>IF(AF31=0," ",IF(AI31&gt;1,"Булл"," "))</f>
        <v> </v>
      </c>
      <c r="AL31" s="17">
        <f>A31</f>
        <v>0</v>
      </c>
      <c r="AM31" s="17">
        <f>B31</f>
        <v>0</v>
      </c>
      <c r="AN31" s="17">
        <f>IF(E31="м",1,2)</f>
        <v>1</v>
      </c>
      <c r="AO31" s="17">
        <f>J31</f>
        <v>39</v>
      </c>
    </row>
    <row r="32" spans="1:41" ht="12.75">
      <c r="A32" s="42" t="s">
        <v>67</v>
      </c>
      <c r="B32" s="42" t="s">
        <v>68</v>
      </c>
      <c r="C32" s="42"/>
      <c r="D32" s="42"/>
      <c r="E32" s="17" t="s">
        <v>38</v>
      </c>
      <c r="F32" s="43">
        <v>252</v>
      </c>
      <c r="G32" s="35" t="str">
        <f>IF(E32="м",AD32,AJ32)</f>
        <v> </v>
      </c>
      <c r="H32" s="43"/>
      <c r="J32" s="37">
        <f>IF(E32="м",AB32,AH32)</f>
        <v>9</v>
      </c>
      <c r="K32" s="37">
        <f>RANK(J32,J32:J36,0)</f>
        <v>5</v>
      </c>
      <c r="L32" s="37">
        <f>J32</f>
        <v>9</v>
      </c>
      <c r="M32" s="37">
        <f>VLOOKUP(1,K32:L36,2,FALSE)</f>
        <v>27</v>
      </c>
      <c r="N32" s="37">
        <f>SUM(J32:J36)-M32</f>
        <v>53</v>
      </c>
      <c r="O32" s="37">
        <f>IF(E32="м",IF(J32&gt;=25,25,VLOOKUP(B32,рез1,2,FALSE)),IF(J32&gt;=25,25,VLOOKUP(B32,рез2,2,FALSE)))</f>
        <v>5</v>
      </c>
      <c r="P32" s="37">
        <f>RANK(O32,O32:O36,0)</f>
        <v>5</v>
      </c>
      <c r="Q32" s="37">
        <f>O32</f>
        <v>5</v>
      </c>
      <c r="R32" s="37">
        <f>VLOOKUP(1,P32:Q36,2,FALSE)</f>
        <v>25</v>
      </c>
      <c r="S32" s="37">
        <f>SUM(O32:O36)-R32</f>
        <v>40</v>
      </c>
      <c r="T32" s="37">
        <f>SUM(N32,S32)</f>
        <v>93</v>
      </c>
      <c r="U32" s="37">
        <f>RANK(T32,T:T,1)</f>
        <v>4</v>
      </c>
      <c r="Z32" s="37">
        <f>IF(E32="м",F32,0)</f>
        <v>0</v>
      </c>
      <c r="AA32" s="37">
        <f>RANK(Z32,Z:Z,0)</f>
        <v>39</v>
      </c>
      <c r="AB32" s="37">
        <f>AA32+H32</f>
        <v>39</v>
      </c>
      <c r="AC32" s="37">
        <f>COUNTIF(Z:Z,Z32)</f>
        <v>122</v>
      </c>
      <c r="AD32" s="37" t="str">
        <f>IF(Z32=0," ",IF(AC32&gt;1,"Булл"," "))</f>
        <v> </v>
      </c>
      <c r="AF32" s="37">
        <f>IF(E32="м",0,F32)</f>
        <v>252</v>
      </c>
      <c r="AG32" s="37">
        <f>RANK(AF32,AF:AF,0)</f>
        <v>9</v>
      </c>
      <c r="AH32" s="37">
        <f>AG32+H32</f>
        <v>9</v>
      </c>
      <c r="AI32" s="37">
        <f>COUNTIF(AF:AF,AF32)</f>
        <v>1</v>
      </c>
      <c r="AJ32" s="37" t="str">
        <f>IF(AF32=0," ",IF(AI32&gt;1,"Булл"," "))</f>
        <v> </v>
      </c>
      <c r="AL32" s="17" t="str">
        <f>A32</f>
        <v>МАРХИ</v>
      </c>
      <c r="AM32" s="17" t="str">
        <f>B32</f>
        <v>Саруханова Елена</v>
      </c>
      <c r="AN32" s="17">
        <f>IF(E32="м",1,2)</f>
        <v>2</v>
      </c>
      <c r="AO32" s="17">
        <f>J32</f>
        <v>9</v>
      </c>
    </row>
    <row r="33" spans="1:41" ht="12.75">
      <c r="A33" s="42"/>
      <c r="B33" s="42" t="s">
        <v>69</v>
      </c>
      <c r="C33" s="42"/>
      <c r="D33" s="42"/>
      <c r="E33" s="17" t="s">
        <v>38</v>
      </c>
      <c r="F33" s="43">
        <v>248</v>
      </c>
      <c r="G33" s="35" t="str">
        <f>IF(E33="м",AD33,AJ33)</f>
        <v> </v>
      </c>
      <c r="H33" s="43"/>
      <c r="J33" s="37">
        <f>IF(E33="м",AB33,AH33)</f>
        <v>10</v>
      </c>
      <c r="K33" s="37">
        <f>RANK(J33,J32:J36,0)</f>
        <v>4</v>
      </c>
      <c r="L33" s="37">
        <f>J33</f>
        <v>10</v>
      </c>
      <c r="M33" s="37"/>
      <c r="N33" s="37"/>
      <c r="O33" s="37">
        <f>IF(E33="м",IF(J33&gt;=25,25,VLOOKUP(B33,рез1,2,FALSE)),IF(J33&gt;=25,25,VLOOKUP(B33,рез2,2,FALSE)))</f>
        <v>9</v>
      </c>
      <c r="P33" s="37">
        <f>RANK(O33,O32:O36,0)</f>
        <v>3</v>
      </c>
      <c r="Q33" s="37">
        <f>O33</f>
        <v>9</v>
      </c>
      <c r="R33" s="37"/>
      <c r="S33" s="37"/>
      <c r="Z33" s="37">
        <f>IF(E33="м",F33,0)</f>
        <v>0</v>
      </c>
      <c r="AA33" s="37">
        <f>RANK(Z33,Z:Z,0)</f>
        <v>39</v>
      </c>
      <c r="AB33" s="37">
        <f>AA33+H33</f>
        <v>39</v>
      </c>
      <c r="AC33" s="37">
        <f>COUNTIF(Z:Z,Z33)</f>
        <v>122</v>
      </c>
      <c r="AD33" s="37" t="str">
        <f>IF(Z33=0," ",IF(AC33&gt;1,"Булл"," "))</f>
        <v> </v>
      </c>
      <c r="AF33" s="37">
        <f>IF(E33="м",0,F33)</f>
        <v>248</v>
      </c>
      <c r="AG33" s="37">
        <f>RANK(AF33,AF:AF,0)</f>
        <v>10</v>
      </c>
      <c r="AH33" s="37">
        <f>AG33+H33</f>
        <v>10</v>
      </c>
      <c r="AI33" s="37">
        <f>COUNTIF(AF:AF,AF33)</f>
        <v>1</v>
      </c>
      <c r="AJ33" s="37" t="str">
        <f>IF(AF33=0," ",IF(AI33&gt;1,"Булл"," "))</f>
        <v> </v>
      </c>
      <c r="AL33" s="17">
        <f>A33</f>
        <v>0</v>
      </c>
      <c r="AM33" s="17" t="str">
        <f>B33</f>
        <v>Ихмальян Марианна</v>
      </c>
      <c r="AN33" s="17">
        <f>IF(E33="м",1,2)</f>
        <v>2</v>
      </c>
      <c r="AO33" s="17">
        <f>J33</f>
        <v>10</v>
      </c>
    </row>
    <row r="34" spans="1:41" ht="12.75">
      <c r="A34" s="42"/>
      <c r="B34" s="42" t="s">
        <v>70</v>
      </c>
      <c r="C34" s="42"/>
      <c r="D34" s="42"/>
      <c r="E34" s="17" t="s">
        <v>38</v>
      </c>
      <c r="F34" s="43">
        <v>195</v>
      </c>
      <c r="G34" s="35" t="str">
        <f>IF(E34="м",AD34,AJ34)</f>
        <v> </v>
      </c>
      <c r="H34" s="43"/>
      <c r="J34" s="37">
        <f>IF(E34="м",AB34,AH34)</f>
        <v>14</v>
      </c>
      <c r="K34" s="37">
        <f>RANK(J34,J32:J36,0)</f>
        <v>3</v>
      </c>
      <c r="L34" s="37">
        <f>J34</f>
        <v>14</v>
      </c>
      <c r="M34" s="37"/>
      <c r="N34" s="37"/>
      <c r="O34" s="37">
        <f>IF(E34="м",IF(J34&gt;=25,25,VLOOKUP(B34,рез1,2,FALSE)),IF(J34&gt;=25,25,VLOOKUP(B34,рез2,2,FALSE)))</f>
        <v>9</v>
      </c>
      <c r="P34" s="37">
        <f>RANK(O34,O32:O36,0)</f>
        <v>3</v>
      </c>
      <c r="Q34" s="37">
        <f>O34</f>
        <v>9</v>
      </c>
      <c r="R34" s="37"/>
      <c r="S34" s="37"/>
      <c r="Z34" s="37">
        <f>IF(E34="м",F34,0)</f>
        <v>0</v>
      </c>
      <c r="AA34" s="37">
        <f>RANK(Z34,Z:Z,0)</f>
        <v>39</v>
      </c>
      <c r="AB34" s="37">
        <f>AA34+H34</f>
        <v>39</v>
      </c>
      <c r="AC34" s="37">
        <f>COUNTIF(Z:Z,Z34)</f>
        <v>122</v>
      </c>
      <c r="AD34" s="37" t="str">
        <f>IF(Z34=0," ",IF(AC34&gt;1,"Булл"," "))</f>
        <v> </v>
      </c>
      <c r="AF34" s="37">
        <f>IF(E34="м",0,F34)</f>
        <v>195</v>
      </c>
      <c r="AG34" s="37">
        <f>RANK(AF34,AF:AF,0)</f>
        <v>14</v>
      </c>
      <c r="AH34" s="37">
        <f>AG34+H34</f>
        <v>14</v>
      </c>
      <c r="AI34" s="37">
        <f>COUNTIF(AF:AF,AF34)</f>
        <v>1</v>
      </c>
      <c r="AJ34" s="37" t="str">
        <f>IF(AF34=0," ",IF(AI34&gt;1,"Булл"," "))</f>
        <v> </v>
      </c>
      <c r="AL34" s="17">
        <f>A34</f>
        <v>0</v>
      </c>
      <c r="AM34" s="17" t="str">
        <f>B34</f>
        <v>Пелепелина Елена</v>
      </c>
      <c r="AN34" s="17">
        <f>IF(E34="м",1,2)</f>
        <v>2</v>
      </c>
      <c r="AO34" s="17">
        <f>J34</f>
        <v>14</v>
      </c>
    </row>
    <row r="35" spans="1:41" ht="12.75">
      <c r="A35" s="42"/>
      <c r="B35" s="42" t="s">
        <v>71</v>
      </c>
      <c r="C35" s="42"/>
      <c r="D35" s="42"/>
      <c r="E35" s="17" t="s">
        <v>38</v>
      </c>
      <c r="F35" s="43">
        <v>165</v>
      </c>
      <c r="G35" s="35" t="str">
        <f>IF(E35="м",AD35,AJ35)</f>
        <v> </v>
      </c>
      <c r="H35" s="43"/>
      <c r="J35" s="37">
        <f>IF(E35="м",AB35,AH35)</f>
        <v>20</v>
      </c>
      <c r="K35" s="37">
        <f>RANK(J35,J32:J36,0)</f>
        <v>2</v>
      </c>
      <c r="L35" s="37">
        <f>J35</f>
        <v>20</v>
      </c>
      <c r="M35" s="37"/>
      <c r="N35" s="37"/>
      <c r="O35" s="37">
        <f>IF(E35="м",IF(J35&gt;=25,25,VLOOKUP(B35,рез1,2,FALSE)),IF(J35&gt;=25,25,VLOOKUP(B35,рез2,2,FALSE)))</f>
        <v>17</v>
      </c>
      <c r="P35" s="37">
        <f>RANK(O35,O32:O36,0)</f>
        <v>2</v>
      </c>
      <c r="Q35" s="37">
        <f>O35</f>
        <v>17</v>
      </c>
      <c r="R35" s="37"/>
      <c r="S35" s="37"/>
      <c r="Z35" s="37">
        <f>IF(E35="м",F35,0)</f>
        <v>0</v>
      </c>
      <c r="AA35" s="37">
        <f>RANK(Z35,Z:Z,0)</f>
        <v>39</v>
      </c>
      <c r="AB35" s="37">
        <f>AA35+H35</f>
        <v>39</v>
      </c>
      <c r="AC35" s="37">
        <f>COUNTIF(Z:Z,Z35)</f>
        <v>122</v>
      </c>
      <c r="AD35" s="37" t="str">
        <f>IF(Z35=0," ",IF(AC35&gt;1,"Булл"," "))</f>
        <v> </v>
      </c>
      <c r="AF35" s="37">
        <f>IF(E35="м",0,F35)</f>
        <v>165</v>
      </c>
      <c r="AG35" s="37">
        <f>RANK(AF35,AF:AF,0)</f>
        <v>20</v>
      </c>
      <c r="AH35" s="37">
        <f>AG35+H35</f>
        <v>20</v>
      </c>
      <c r="AI35" s="37">
        <f>COUNTIF(AF:AF,AF35)</f>
        <v>1</v>
      </c>
      <c r="AJ35" s="37" t="str">
        <f>IF(AF35=0," ",IF(AI35&gt;1,"Булл"," "))</f>
        <v> </v>
      </c>
      <c r="AL35" s="17">
        <f>A35</f>
        <v>0</v>
      </c>
      <c r="AM35" s="17" t="str">
        <f>B35</f>
        <v>Окунева Татьяна</v>
      </c>
      <c r="AN35" s="17">
        <f>IF(E35="м",1,2)</f>
        <v>2</v>
      </c>
      <c r="AO35" s="17">
        <f>J35</f>
        <v>20</v>
      </c>
    </row>
    <row r="36" spans="1:41" ht="12.75">
      <c r="A36" s="44"/>
      <c r="B36" s="44" t="s">
        <v>72</v>
      </c>
      <c r="C36" s="44"/>
      <c r="D36" s="44"/>
      <c r="E36" s="17" t="s">
        <v>38</v>
      </c>
      <c r="F36" s="45">
        <v>85</v>
      </c>
      <c r="G36" s="35" t="str">
        <f>IF(E36="м",AD36,AJ36)</f>
        <v> </v>
      </c>
      <c r="H36" s="45"/>
      <c r="I36" s="5"/>
      <c r="J36" s="37">
        <f>IF(E36="м",AB36,AH36)</f>
        <v>27</v>
      </c>
      <c r="K36" s="37">
        <f>RANK(J36,J32:J36,0)</f>
        <v>1</v>
      </c>
      <c r="L36" s="37">
        <f>J36</f>
        <v>27</v>
      </c>
      <c r="M36" s="37"/>
      <c r="N36" s="37"/>
      <c r="O36" s="37">
        <f>IF(E36="м",IF(J36&gt;=25,25,VLOOKUP(B36,рез1,2,FALSE)),IF(J36&gt;=25,25,VLOOKUP(B36,рез2,2,FALSE)))</f>
        <v>25</v>
      </c>
      <c r="P36" s="37">
        <f>RANK(O36,O32:O36,0)</f>
        <v>1</v>
      </c>
      <c r="Q36" s="37">
        <f>O36</f>
        <v>25</v>
      </c>
      <c r="R36" s="37"/>
      <c r="S36" s="37"/>
      <c r="Z36" s="37">
        <f>IF(E36="м",F36,0)</f>
        <v>0</v>
      </c>
      <c r="AA36" s="37">
        <f>RANK(Z36,Z:Z,0)</f>
        <v>39</v>
      </c>
      <c r="AB36" s="37">
        <f>AA36+H36</f>
        <v>39</v>
      </c>
      <c r="AC36" s="37">
        <f>COUNTIF(Z:Z,Z36)</f>
        <v>122</v>
      </c>
      <c r="AD36" s="37" t="str">
        <f>IF(Z36=0," ",IF(AC36&gt;1,"Булл"," "))</f>
        <v> </v>
      </c>
      <c r="AF36" s="37">
        <f>IF(E36="м",0,F36)</f>
        <v>85</v>
      </c>
      <c r="AG36" s="37">
        <f>RANK(AF36,AF:AF,0)</f>
        <v>27</v>
      </c>
      <c r="AH36" s="37">
        <f>AG36+H36</f>
        <v>27</v>
      </c>
      <c r="AI36" s="37">
        <f>COUNTIF(AF:AF,AF36)</f>
        <v>1</v>
      </c>
      <c r="AJ36" s="37" t="str">
        <f>IF(AF36=0," ",IF(AI36&gt;1,"Булл"," "))</f>
        <v> </v>
      </c>
      <c r="AL36" s="17">
        <f>A36</f>
        <v>0</v>
      </c>
      <c r="AM36" s="17" t="str">
        <f>B36</f>
        <v>Минаева Татьяна</v>
      </c>
      <c r="AN36" s="17">
        <f>IF(E36="м",1,2)</f>
        <v>2</v>
      </c>
      <c r="AO36" s="17">
        <f>J36</f>
        <v>27</v>
      </c>
    </row>
    <row r="37" spans="1:41" ht="12.75">
      <c r="A37" s="42" t="s">
        <v>73</v>
      </c>
      <c r="B37" s="42" t="s">
        <v>74</v>
      </c>
      <c r="C37" s="42"/>
      <c r="D37" s="42"/>
      <c r="E37" s="17" t="s">
        <v>34</v>
      </c>
      <c r="F37" s="43">
        <v>510</v>
      </c>
      <c r="G37" s="35" t="str">
        <f>IF(E37="м",AD37,AJ37)</f>
        <v> </v>
      </c>
      <c r="H37" s="43"/>
      <c r="J37" s="37">
        <f>IF(E37="м",AB37,AH37)</f>
        <v>2</v>
      </c>
      <c r="K37" s="37">
        <f>RANK(J37,J37:J41,0)</f>
        <v>5</v>
      </c>
      <c r="L37" s="37">
        <f>J37</f>
        <v>2</v>
      </c>
      <c r="M37" s="37">
        <f>VLOOKUP(1,K37:L41,2,FALSE)</f>
        <v>39</v>
      </c>
      <c r="N37" s="37">
        <f>SUM(J37:J41)-M37</f>
        <v>52</v>
      </c>
      <c r="O37" s="37">
        <f>IF(E37="м",IF(J37&gt;=25,25,VLOOKUP(B37,рез1,2,FALSE)),IF(J37&gt;=25,25,VLOOKUP(B37,рез2,2,FALSE)))</f>
        <v>5</v>
      </c>
      <c r="P37" s="37">
        <f>RANK(O37,O37:O41,0)</f>
        <v>4</v>
      </c>
      <c r="Q37" s="37">
        <f>O37</f>
        <v>5</v>
      </c>
      <c r="R37" s="37">
        <f>VLOOKUP(1,P37:Q41,2,FALSE)</f>
        <v>25</v>
      </c>
      <c r="S37" s="37">
        <f>SUM(O37:O41)-R37</f>
        <v>50</v>
      </c>
      <c r="T37" s="37">
        <f>SUM(N37,S37)</f>
        <v>102</v>
      </c>
      <c r="U37" s="37">
        <f>RANK(T37,T:T,1)</f>
        <v>9</v>
      </c>
      <c r="Z37" s="37">
        <f>IF(E37="м",F37,0)</f>
        <v>510</v>
      </c>
      <c r="AA37" s="37">
        <f>RANK(Z37,Z:Z,0)</f>
        <v>2</v>
      </c>
      <c r="AB37" s="37">
        <f>AA37+H37</f>
        <v>2</v>
      </c>
      <c r="AC37" s="37">
        <f>COUNTIF(Z:Z,Z37)</f>
        <v>1</v>
      </c>
      <c r="AD37" s="37" t="str">
        <f>IF(Z37=0," ",IF(AC37&gt;1,"Булл"," "))</f>
        <v> </v>
      </c>
      <c r="AF37" s="37">
        <f>IF(E37="м",0,F37)</f>
        <v>0</v>
      </c>
      <c r="AG37" s="37">
        <f>RANK(AF37,AF:AF,0)</f>
        <v>28</v>
      </c>
      <c r="AH37" s="37">
        <f>AG37+H37</f>
        <v>28</v>
      </c>
      <c r="AI37" s="37">
        <f>COUNTIF(AF:AF,AF37)</f>
        <v>133</v>
      </c>
      <c r="AJ37" s="37" t="str">
        <f>IF(AF37=0," ",IF(AI37&gt;1,"Булл"," "))</f>
        <v> </v>
      </c>
      <c r="AL37" s="17" t="str">
        <f>A37</f>
        <v>РГУНГ</v>
      </c>
      <c r="AM37" s="17" t="str">
        <f>B37</f>
        <v>Будников Валентин</v>
      </c>
      <c r="AN37" s="17">
        <f>IF(E37="м",1,2)</f>
        <v>1</v>
      </c>
      <c r="AO37" s="17">
        <f>J37</f>
        <v>2</v>
      </c>
    </row>
    <row r="38" spans="1:41" ht="12.75">
      <c r="A38" s="42"/>
      <c r="B38" s="42" t="s">
        <v>75</v>
      </c>
      <c r="C38" s="42"/>
      <c r="D38" s="42"/>
      <c r="E38" s="17" t="s">
        <v>34</v>
      </c>
      <c r="F38" s="43">
        <v>459</v>
      </c>
      <c r="G38" s="35" t="str">
        <f>IF(E38="м",AD38,AJ38)</f>
        <v> </v>
      </c>
      <c r="H38" s="43"/>
      <c r="J38" s="37">
        <f>IF(E38="м",AB38,AH38)</f>
        <v>4</v>
      </c>
      <c r="K38" s="37">
        <f>RANK(J38,J37:J41,0)</f>
        <v>4</v>
      </c>
      <c r="L38" s="37">
        <f>J38</f>
        <v>4</v>
      </c>
      <c r="M38" s="37"/>
      <c r="N38" s="37"/>
      <c r="O38" s="37">
        <f>IF(E38="м",IF(J38&gt;=25,25,VLOOKUP(B38,рез1,2,FALSE)),IF(J38&gt;=25,25,VLOOKUP(B38,рез2,2,FALSE)))</f>
        <v>3</v>
      </c>
      <c r="P38" s="37">
        <f>RANK(O38,O37:O41,0)</f>
        <v>5</v>
      </c>
      <c r="Q38" s="37">
        <f>O38</f>
        <v>3</v>
      </c>
      <c r="R38" s="37"/>
      <c r="S38" s="37"/>
      <c r="Z38" s="37">
        <f>IF(E38="м",F38,0)</f>
        <v>459</v>
      </c>
      <c r="AA38" s="37">
        <f>RANK(Z38,Z:Z,0)</f>
        <v>4</v>
      </c>
      <c r="AB38" s="37">
        <f>AA38+H38</f>
        <v>4</v>
      </c>
      <c r="AC38" s="37">
        <f>COUNTIF(Z:Z,Z38)</f>
        <v>1</v>
      </c>
      <c r="AD38" s="37" t="str">
        <f>IF(Z38=0," ",IF(AC38&gt;1,"Булл"," "))</f>
        <v> </v>
      </c>
      <c r="AF38" s="37">
        <f>IF(E38="м",0,F38)</f>
        <v>0</v>
      </c>
      <c r="AG38" s="37">
        <f>RANK(AF38,AF:AF,0)</f>
        <v>28</v>
      </c>
      <c r="AH38" s="37">
        <f>AG38+H38</f>
        <v>28</v>
      </c>
      <c r="AI38" s="37">
        <f>COUNTIF(AF:AF,AF38)</f>
        <v>133</v>
      </c>
      <c r="AJ38" s="37" t="str">
        <f>IF(AF38=0," ",IF(AI38&gt;1,"Булл"," "))</f>
        <v> </v>
      </c>
      <c r="AL38" s="17">
        <f>A38</f>
        <v>0</v>
      </c>
      <c r="AM38" s="17" t="str">
        <f>B38</f>
        <v>Михаленя Григорий</v>
      </c>
      <c r="AN38" s="17">
        <f>IF(E38="м",1,2)</f>
        <v>1</v>
      </c>
      <c r="AO38" s="17">
        <f>J38</f>
        <v>4</v>
      </c>
    </row>
    <row r="39" spans="1:41" ht="12.75">
      <c r="A39" s="42"/>
      <c r="B39" s="42" t="s">
        <v>76</v>
      </c>
      <c r="C39" s="42"/>
      <c r="D39" s="42"/>
      <c r="E39" s="17" t="s">
        <v>38</v>
      </c>
      <c r="F39" s="43">
        <v>133</v>
      </c>
      <c r="G39" s="35" t="str">
        <f>IF(E39="м",AD39,AJ39)</f>
        <v> </v>
      </c>
      <c r="H39" s="43"/>
      <c r="J39" s="37">
        <f>IF(E39="м",AB39,AH39)</f>
        <v>21</v>
      </c>
      <c r="K39" s="37">
        <f>RANK(J39,J37:J41,0)</f>
        <v>3</v>
      </c>
      <c r="L39" s="37">
        <f>J39</f>
        <v>21</v>
      </c>
      <c r="M39" s="37"/>
      <c r="N39" s="37"/>
      <c r="O39" s="37">
        <f>IF(E39="м",IF(J39&gt;=25,25,VLOOKUP(B39,рез1,2,FALSE)),IF(J39&gt;=25,25,VLOOKUP(B39,рез2,2,FALSE)))</f>
        <v>17</v>
      </c>
      <c r="P39" s="37">
        <f>RANK(O39,O37:O41,0)</f>
        <v>3</v>
      </c>
      <c r="Q39" s="37">
        <f>O39</f>
        <v>17</v>
      </c>
      <c r="R39" s="37"/>
      <c r="S39" s="37"/>
      <c r="Z39" s="37">
        <f>IF(E39="м",F39,0)</f>
        <v>0</v>
      </c>
      <c r="AA39" s="37">
        <f>RANK(Z39,Z:Z,0)</f>
        <v>39</v>
      </c>
      <c r="AB39" s="37">
        <f>AA39+H39</f>
        <v>39</v>
      </c>
      <c r="AC39" s="37">
        <f>COUNTIF(Z:Z,Z39)</f>
        <v>122</v>
      </c>
      <c r="AD39" s="37" t="str">
        <f>IF(Z39=0," ",IF(AC39&gt;1,"Булл"," "))</f>
        <v> </v>
      </c>
      <c r="AF39" s="37">
        <f>IF(E39="м",0,F39)</f>
        <v>133</v>
      </c>
      <c r="AG39" s="37">
        <f>RANK(AF39,AF:AF,0)</f>
        <v>21</v>
      </c>
      <c r="AH39" s="37">
        <f>AG39+H39</f>
        <v>21</v>
      </c>
      <c r="AI39" s="37">
        <f>COUNTIF(AF:AF,AF39)</f>
        <v>1</v>
      </c>
      <c r="AJ39" s="37" t="str">
        <f>IF(AF39=0," ",IF(AI39&gt;1,"Булл"," "))</f>
        <v> </v>
      </c>
      <c r="AL39" s="17">
        <f>A39</f>
        <v>0</v>
      </c>
      <c r="AM39" s="17" t="str">
        <f>B39</f>
        <v>Булгакова Елена</v>
      </c>
      <c r="AN39" s="17">
        <f>IF(E39="м",1,2)</f>
        <v>2</v>
      </c>
      <c r="AO39" s="17">
        <f>J39</f>
        <v>21</v>
      </c>
    </row>
    <row r="40" spans="1:41" ht="12.75">
      <c r="A40" s="42"/>
      <c r="B40" s="42" t="s">
        <v>77</v>
      </c>
      <c r="C40" s="42"/>
      <c r="D40" s="42"/>
      <c r="E40" s="17" t="s">
        <v>34</v>
      </c>
      <c r="F40" s="43">
        <v>263</v>
      </c>
      <c r="G40" s="35" t="str">
        <f>IF(E40="м",AD40,AJ40)</f>
        <v> </v>
      </c>
      <c r="H40" s="43"/>
      <c r="J40" s="37">
        <f>IF(E40="м",AB40,AH40)</f>
        <v>25</v>
      </c>
      <c r="K40" s="37">
        <f>RANK(J40,J37:J41,0)</f>
        <v>2</v>
      </c>
      <c r="L40" s="37">
        <f>J40</f>
        <v>25</v>
      </c>
      <c r="M40" s="37"/>
      <c r="N40" s="37"/>
      <c r="O40" s="37">
        <f>IF(E40="м",IF(J40&gt;=25,25,VLOOKUP(B40,рез1,2,FALSE)),IF(J40&gt;=25,25,VLOOKUP(B40,рез2,2,FALSE)))</f>
        <v>25</v>
      </c>
      <c r="P40" s="37">
        <f>RANK(O40,O37:O41,0)</f>
        <v>1</v>
      </c>
      <c r="Q40" s="37">
        <f>O40</f>
        <v>25</v>
      </c>
      <c r="R40" s="37"/>
      <c r="S40" s="37"/>
      <c r="Z40" s="37">
        <f>IF(E40="м",F40,0)</f>
        <v>263</v>
      </c>
      <c r="AA40" s="37">
        <f>RANK(Z40,Z:Z,0)</f>
        <v>25</v>
      </c>
      <c r="AB40" s="37">
        <f>AA40+H40</f>
        <v>25</v>
      </c>
      <c r="AC40" s="37">
        <f>COUNTIF(Z:Z,Z40)</f>
        <v>1</v>
      </c>
      <c r="AD40" s="37" t="str">
        <f>IF(Z40=0," ",IF(AC40&gt;1,"Булл"," "))</f>
        <v> </v>
      </c>
      <c r="AF40" s="37">
        <f>IF(E40="м",0,F40)</f>
        <v>0</v>
      </c>
      <c r="AG40" s="37">
        <f>RANK(AF40,AF:AF,0)</f>
        <v>28</v>
      </c>
      <c r="AH40" s="37">
        <f>AG40+H40</f>
        <v>28</v>
      </c>
      <c r="AI40" s="37">
        <f>COUNTIF(AF:AF,AF40)</f>
        <v>133</v>
      </c>
      <c r="AJ40" s="37" t="str">
        <f>IF(AF40=0," ",IF(AI40&gt;1,"Булл"," "))</f>
        <v> </v>
      </c>
      <c r="AL40" s="17">
        <f>A40</f>
        <v>0</v>
      </c>
      <c r="AM40" s="17" t="str">
        <f>B40</f>
        <v>Шахов Александр</v>
      </c>
      <c r="AN40" s="17">
        <f>IF(E40="м",1,2)</f>
        <v>1</v>
      </c>
      <c r="AO40" s="17">
        <f>J40</f>
        <v>25</v>
      </c>
    </row>
    <row r="41" spans="1:41" ht="12.75">
      <c r="A41" s="44"/>
      <c r="B41" s="44">
        <v>0</v>
      </c>
      <c r="C41" s="44"/>
      <c r="D41" s="44"/>
      <c r="E41" s="17" t="s">
        <v>34</v>
      </c>
      <c r="F41" s="45">
        <v>0</v>
      </c>
      <c r="G41" s="35" t="str">
        <f>IF(E41="м",AD41,AJ41)</f>
        <v> </v>
      </c>
      <c r="H41" s="45"/>
      <c r="I41" s="5"/>
      <c r="J41" s="37">
        <f>IF(E41="м",AB41,AH41)</f>
        <v>39</v>
      </c>
      <c r="K41" s="37">
        <f>RANK(J41,J37:J41,0)</f>
        <v>1</v>
      </c>
      <c r="L41" s="37">
        <f>J41</f>
        <v>39</v>
      </c>
      <c r="M41" s="37"/>
      <c r="N41" s="37"/>
      <c r="O41" s="37">
        <f>IF(E41="м",IF(J41&gt;=25,25,VLOOKUP(B41,рез1,2,FALSE)),IF(J41&gt;=25,25,VLOOKUP(B41,рез2,2,FALSE)))</f>
        <v>25</v>
      </c>
      <c r="P41" s="37">
        <f>RANK(O41,O37:O41,0)</f>
        <v>1</v>
      </c>
      <c r="Q41" s="37">
        <f>O41</f>
        <v>25</v>
      </c>
      <c r="R41" s="37"/>
      <c r="S41" s="37"/>
      <c r="Z41" s="37">
        <f>IF(E41="м",F41,0)</f>
        <v>0</v>
      </c>
      <c r="AA41" s="37">
        <f>RANK(Z41,Z:Z,0)</f>
        <v>39</v>
      </c>
      <c r="AB41" s="37">
        <f>AA41+H41</f>
        <v>39</v>
      </c>
      <c r="AC41" s="37">
        <f>COUNTIF(Z:Z,Z41)</f>
        <v>122</v>
      </c>
      <c r="AD41" s="37" t="str">
        <f>IF(Z41=0," ",IF(AC41&gt;1,"Булл"," "))</f>
        <v> </v>
      </c>
      <c r="AF41" s="37">
        <f>IF(E41="м",0,F41)</f>
        <v>0</v>
      </c>
      <c r="AG41" s="37">
        <f>RANK(AF41,AF:AF,0)</f>
        <v>28</v>
      </c>
      <c r="AH41" s="37">
        <f>AG41+H41</f>
        <v>28</v>
      </c>
      <c r="AI41" s="37">
        <f>COUNTIF(AF:AF,AF41)</f>
        <v>133</v>
      </c>
      <c r="AJ41" s="37" t="str">
        <f>IF(AF41=0," ",IF(AI41&gt;1,"Булл"," "))</f>
        <v> </v>
      </c>
      <c r="AL41" s="17">
        <f>A41</f>
        <v>0</v>
      </c>
      <c r="AM41" s="17">
        <f>B41</f>
        <v>0</v>
      </c>
      <c r="AN41" s="17">
        <f>IF(E41="м",1,2)</f>
        <v>1</v>
      </c>
      <c r="AO41" s="17">
        <f>J41</f>
        <v>39</v>
      </c>
    </row>
    <row r="42" spans="1:41" ht="12.75">
      <c r="A42" s="42" t="s">
        <v>78</v>
      </c>
      <c r="B42" s="42" t="s">
        <v>79</v>
      </c>
      <c r="C42" s="42"/>
      <c r="D42" s="42"/>
      <c r="E42" s="17" t="s">
        <v>34</v>
      </c>
      <c r="F42" s="43">
        <v>285</v>
      </c>
      <c r="G42" s="35" t="str">
        <f>IF(E42="м",AD42,AJ42)</f>
        <v> </v>
      </c>
      <c r="H42" s="43"/>
      <c r="J42" s="37">
        <f>IF(E42="м",AB42,AH42)</f>
        <v>20</v>
      </c>
      <c r="K42" s="37">
        <f>RANK(J42,J42:J46,0)</f>
        <v>5</v>
      </c>
      <c r="L42" s="37">
        <f>J42</f>
        <v>20</v>
      </c>
      <c r="M42" s="37">
        <f>VLOOKUP(1,K42:L46,2,FALSE)</f>
        <v>39</v>
      </c>
      <c r="N42" s="37">
        <f>SUM(J42:J46)-M42</f>
        <v>125</v>
      </c>
      <c r="O42" s="37">
        <f>IF(E42="м",IF(J42&gt;=25,25,VLOOKUP(B42,рез1,2,FALSE)),IF(J42&gt;=25,25,VLOOKUP(B42,рез2,2,FALSE)))</f>
        <v>17</v>
      </c>
      <c r="P42" s="37">
        <f>RANK(O42,O42:O46,0)</f>
        <v>5</v>
      </c>
      <c r="Q42" s="37">
        <f>O42</f>
        <v>17</v>
      </c>
      <c r="R42" s="37">
        <f>VLOOKUP(1,P42:Q46,2,FALSE)</f>
        <v>25</v>
      </c>
      <c r="S42" s="37">
        <f>SUM(O42:O46)-R42</f>
        <v>92</v>
      </c>
      <c r="T42" s="37">
        <f>SUM(N42,S42)</f>
        <v>217</v>
      </c>
      <c r="U42" s="37">
        <f>RANK(T42,T:T,1)</f>
        <v>14</v>
      </c>
      <c r="Z42" s="37">
        <f>IF(E42="м",F42,0)</f>
        <v>285</v>
      </c>
      <c r="AA42" s="37">
        <f>RANK(Z42,Z:Z,0)</f>
        <v>20</v>
      </c>
      <c r="AB42" s="37">
        <f>AA42+H42</f>
        <v>20</v>
      </c>
      <c r="AC42" s="37">
        <f>COUNTIF(Z:Z,Z42)</f>
        <v>1</v>
      </c>
      <c r="AD42" s="37" t="str">
        <f>IF(Z42=0," ",IF(AC42&gt;1,"Булл"," "))</f>
        <v> </v>
      </c>
      <c r="AF42" s="37">
        <f>IF(E42="м",0,F42)</f>
        <v>0</v>
      </c>
      <c r="AG42" s="37">
        <f>RANK(AF42,AF:AF,0)</f>
        <v>28</v>
      </c>
      <c r="AH42" s="37">
        <f>AG42+H42</f>
        <v>28</v>
      </c>
      <c r="AI42" s="37">
        <f>COUNTIF(AF:AF,AF42)</f>
        <v>133</v>
      </c>
      <c r="AJ42" s="37" t="str">
        <f>IF(AF42=0," ",IF(AI42&gt;1,"Булл"," "))</f>
        <v> </v>
      </c>
      <c r="AL42" s="17" t="str">
        <f>A42</f>
        <v>МАЭП</v>
      </c>
      <c r="AM42" s="17" t="str">
        <f>B42</f>
        <v>Павлов Артем</v>
      </c>
      <c r="AN42" s="17">
        <f>IF(E42="м",1,2)</f>
        <v>1</v>
      </c>
      <c r="AO42" s="17">
        <f>J42</f>
        <v>20</v>
      </c>
    </row>
    <row r="43" spans="1:41" ht="12.75">
      <c r="A43" s="42"/>
      <c r="B43" s="42" t="s">
        <v>80</v>
      </c>
      <c r="C43" s="42"/>
      <c r="D43" s="42"/>
      <c r="E43" s="17" t="s">
        <v>34</v>
      </c>
      <c r="F43" s="43">
        <v>185</v>
      </c>
      <c r="G43" s="35" t="str">
        <f>IF(E43="м",AD43,AJ43)</f>
        <v> </v>
      </c>
      <c r="H43" s="43"/>
      <c r="J43" s="37">
        <f>IF(E43="м",AB43,AH43)</f>
        <v>31</v>
      </c>
      <c r="K43" s="37">
        <f>RANK(J43,J42:J46,0)</f>
        <v>4</v>
      </c>
      <c r="L43" s="37">
        <f>J43</f>
        <v>31</v>
      </c>
      <c r="M43" s="37"/>
      <c r="N43" s="37"/>
      <c r="O43" s="37">
        <f>IF(E43="м",IF(J43&gt;=25,25,VLOOKUP(B43,рез1,2,FALSE)),IF(J43&gt;=25,25,VLOOKUP(B43,рез2,2,FALSE)))</f>
        <v>25</v>
      </c>
      <c r="P43" s="37">
        <f>RANK(O43,O42:O46,0)</f>
        <v>1</v>
      </c>
      <c r="Q43" s="37">
        <f>O43</f>
        <v>25</v>
      </c>
      <c r="R43" s="37"/>
      <c r="S43" s="37"/>
      <c r="Z43" s="37">
        <f>IF(E43="м",F43,0)</f>
        <v>185</v>
      </c>
      <c r="AA43" s="37">
        <f>RANK(Z43,Z:Z,0)</f>
        <v>31</v>
      </c>
      <c r="AB43" s="37">
        <f>AA43+H43</f>
        <v>31</v>
      </c>
      <c r="AC43" s="37">
        <f>COUNTIF(Z:Z,Z43)</f>
        <v>1</v>
      </c>
      <c r="AD43" s="37" t="str">
        <f>IF(Z43=0," ",IF(AC43&gt;1,"Булл"," "))</f>
        <v> </v>
      </c>
      <c r="AF43" s="37">
        <f>IF(E43="м",0,F43)</f>
        <v>0</v>
      </c>
      <c r="AG43" s="37">
        <f>RANK(AF43,AF:AF,0)</f>
        <v>28</v>
      </c>
      <c r="AH43" s="37">
        <f>AG43+H43</f>
        <v>28</v>
      </c>
      <c r="AI43" s="37">
        <f>COUNTIF(AF:AF,AF43)</f>
        <v>133</v>
      </c>
      <c r="AJ43" s="37" t="str">
        <f>IF(AF43=0," ",IF(AI43&gt;1,"Булл"," "))</f>
        <v> </v>
      </c>
      <c r="AL43" s="17">
        <f>A43</f>
        <v>0</v>
      </c>
      <c r="AM43" s="17" t="str">
        <f>B43</f>
        <v>Колычев Дмитрий</v>
      </c>
      <c r="AN43" s="17">
        <f>IF(E43="м",1,2)</f>
        <v>1</v>
      </c>
      <c r="AO43" s="17">
        <f>J43</f>
        <v>31</v>
      </c>
    </row>
    <row r="44" spans="1:41" ht="12.75">
      <c r="A44" s="42"/>
      <c r="B44" s="42" t="s">
        <v>81</v>
      </c>
      <c r="C44" s="42"/>
      <c r="D44" s="42"/>
      <c r="E44" s="17" t="s">
        <v>34</v>
      </c>
      <c r="F44" s="43">
        <v>139</v>
      </c>
      <c r="G44" s="35" t="str">
        <f>IF(E44="м",AD44,AJ44)</f>
        <v> </v>
      </c>
      <c r="H44" s="43"/>
      <c r="J44" s="37">
        <f>IF(E44="м",AB44,AH44)</f>
        <v>36</v>
      </c>
      <c r="K44" s="37">
        <f>RANK(J44,J42:J46,0)</f>
        <v>3</v>
      </c>
      <c r="L44" s="37">
        <f>J44</f>
        <v>36</v>
      </c>
      <c r="M44" s="37"/>
      <c r="N44" s="37"/>
      <c r="O44" s="37">
        <f>IF(E44="м",IF(J44&gt;=25,25,VLOOKUP(B44,рез1,2,FALSE)),IF(J44&gt;=25,25,VLOOKUP(B44,рез2,2,FALSE)))</f>
        <v>25</v>
      </c>
      <c r="P44" s="37">
        <f>RANK(O44,O42:O46,0)</f>
        <v>1</v>
      </c>
      <c r="Q44" s="37">
        <f>O44</f>
        <v>25</v>
      </c>
      <c r="R44" s="37"/>
      <c r="S44" s="37"/>
      <c r="Z44" s="37">
        <f>IF(E44="м",F44,0)</f>
        <v>139</v>
      </c>
      <c r="AA44" s="37">
        <f>RANK(Z44,Z:Z,0)</f>
        <v>36</v>
      </c>
      <c r="AB44" s="37">
        <f>AA44+H44</f>
        <v>36</v>
      </c>
      <c r="AC44" s="37">
        <f>COUNTIF(Z:Z,Z44)</f>
        <v>1</v>
      </c>
      <c r="AD44" s="37" t="str">
        <f>IF(Z44=0," ",IF(AC44&gt;1,"Булл"," "))</f>
        <v> </v>
      </c>
      <c r="AF44" s="37">
        <f>IF(E44="м",0,F44)</f>
        <v>0</v>
      </c>
      <c r="AG44" s="37">
        <f>RANK(AF44,AF:AF,0)</f>
        <v>28</v>
      </c>
      <c r="AH44" s="37">
        <f>AG44+H44</f>
        <v>28</v>
      </c>
      <c r="AI44" s="37">
        <f>COUNTIF(AF:AF,AF44)</f>
        <v>133</v>
      </c>
      <c r="AJ44" s="37" t="str">
        <f>IF(AF44=0," ",IF(AI44&gt;1,"Булл"," "))</f>
        <v> </v>
      </c>
      <c r="AL44" s="17">
        <f>A44</f>
        <v>0</v>
      </c>
      <c r="AM44" s="17" t="str">
        <f>B44</f>
        <v>Ераалыев Нурас</v>
      </c>
      <c r="AN44" s="17">
        <f>IF(E44="м",1,2)</f>
        <v>1</v>
      </c>
      <c r="AO44" s="17">
        <f>J44</f>
        <v>36</v>
      </c>
    </row>
    <row r="45" spans="1:41" ht="12.75">
      <c r="A45" s="42"/>
      <c r="B45" s="42" t="s">
        <v>82</v>
      </c>
      <c r="C45" s="42"/>
      <c r="D45" s="42"/>
      <c r="E45" s="17" t="s">
        <v>34</v>
      </c>
      <c r="F45" s="43">
        <v>55</v>
      </c>
      <c r="G45" s="35" t="str">
        <f>IF(E45="м",AD45,AJ45)</f>
        <v> </v>
      </c>
      <c r="H45" s="43"/>
      <c r="J45" s="37">
        <f>IF(E45="м",AB45,AH45)</f>
        <v>38</v>
      </c>
      <c r="K45" s="37">
        <f>RANK(J45,J42:J46,0)</f>
        <v>2</v>
      </c>
      <c r="L45" s="37">
        <f>J45</f>
        <v>38</v>
      </c>
      <c r="M45" s="37"/>
      <c r="N45" s="37"/>
      <c r="O45" s="37">
        <f>IF(E45="м",IF(J45&gt;=25,25,VLOOKUP(B45,рез1,2,FALSE)),IF(J45&gt;=25,25,VLOOKUP(B45,рез2,2,FALSE)))</f>
        <v>25</v>
      </c>
      <c r="P45" s="37">
        <f>RANK(O45,O42:O46,0)</f>
        <v>1</v>
      </c>
      <c r="Q45" s="37">
        <f>O45</f>
        <v>25</v>
      </c>
      <c r="R45" s="37"/>
      <c r="S45" s="37"/>
      <c r="Z45" s="37">
        <f>IF(E45="м",F45,0)</f>
        <v>55</v>
      </c>
      <c r="AA45" s="37">
        <f>RANK(Z45,Z:Z,0)</f>
        <v>38</v>
      </c>
      <c r="AB45" s="37">
        <f>AA45+H45</f>
        <v>38</v>
      </c>
      <c r="AC45" s="37">
        <f>COUNTIF(Z:Z,Z45)</f>
        <v>1</v>
      </c>
      <c r="AD45" s="37" t="str">
        <f>IF(Z45=0," ",IF(AC45&gt;1,"Булл"," "))</f>
        <v> </v>
      </c>
      <c r="AF45" s="37">
        <f>IF(E45="м",0,F45)</f>
        <v>0</v>
      </c>
      <c r="AG45" s="37">
        <f>RANK(AF45,AF:AF,0)</f>
        <v>28</v>
      </c>
      <c r="AH45" s="37">
        <f>AG45+H45</f>
        <v>28</v>
      </c>
      <c r="AI45" s="37">
        <f>COUNTIF(AF:AF,AF45)</f>
        <v>133</v>
      </c>
      <c r="AJ45" s="37" t="str">
        <f>IF(AF45=0," ",IF(AI45&gt;1,"Булл"," "))</f>
        <v> </v>
      </c>
      <c r="AL45" s="17">
        <f>A45</f>
        <v>0</v>
      </c>
      <c r="AM45" s="17" t="str">
        <f>B45</f>
        <v>Ильясов Сулейман</v>
      </c>
      <c r="AN45" s="17">
        <f>IF(E45="м",1,2)</f>
        <v>1</v>
      </c>
      <c r="AO45" s="17">
        <f>J45</f>
        <v>38</v>
      </c>
    </row>
    <row r="46" spans="1:41" ht="12.75">
      <c r="A46" s="44"/>
      <c r="B46" s="44">
        <v>0</v>
      </c>
      <c r="C46" s="44"/>
      <c r="D46" s="44"/>
      <c r="E46" s="17" t="s">
        <v>34</v>
      </c>
      <c r="F46" s="45">
        <v>0</v>
      </c>
      <c r="G46" s="35" t="str">
        <f>IF(E46="м",AD46,AJ46)</f>
        <v> </v>
      </c>
      <c r="H46" s="45"/>
      <c r="I46" s="5"/>
      <c r="J46" s="37">
        <f>IF(E46="м",AB46,AH46)</f>
        <v>39</v>
      </c>
      <c r="K46" s="37">
        <f>RANK(J46,J42:J46,0)</f>
        <v>1</v>
      </c>
      <c r="L46" s="37">
        <f>J46</f>
        <v>39</v>
      </c>
      <c r="M46" s="37"/>
      <c r="N46" s="37"/>
      <c r="O46" s="37">
        <f>IF(E46="м",IF(J46&gt;=25,25,VLOOKUP(B46,рез1,2,FALSE)),IF(J46&gt;=25,25,VLOOKUP(B46,рез2,2,FALSE)))</f>
        <v>25</v>
      </c>
      <c r="P46" s="37">
        <f>RANK(O46,O42:O46,0)</f>
        <v>1</v>
      </c>
      <c r="Q46" s="37">
        <f>O46</f>
        <v>25</v>
      </c>
      <c r="R46" s="37"/>
      <c r="S46" s="37"/>
      <c r="Z46" s="37">
        <f>IF(E46="м",F46,0)</f>
        <v>0</v>
      </c>
      <c r="AA46" s="37">
        <f>RANK(Z46,Z:Z,0)</f>
        <v>39</v>
      </c>
      <c r="AB46" s="37">
        <f>AA46+H46</f>
        <v>39</v>
      </c>
      <c r="AC46" s="37">
        <f>COUNTIF(Z:Z,Z46)</f>
        <v>122</v>
      </c>
      <c r="AD46" s="37" t="str">
        <f>IF(Z46=0," ",IF(AC46&gt;1,"Булл"," "))</f>
        <v> </v>
      </c>
      <c r="AF46" s="37">
        <f>IF(E46="м",0,F46)</f>
        <v>0</v>
      </c>
      <c r="AG46" s="37">
        <f>RANK(AF46,AF:AF,0)</f>
        <v>28</v>
      </c>
      <c r="AH46" s="37">
        <f>AG46+H46</f>
        <v>28</v>
      </c>
      <c r="AI46" s="37">
        <f>COUNTIF(AF:AF,AF46)</f>
        <v>133</v>
      </c>
      <c r="AJ46" s="37" t="str">
        <f>IF(AF46=0," ",IF(AI46&gt;1,"Булл"," "))</f>
        <v> </v>
      </c>
      <c r="AL46" s="17">
        <f>A46</f>
        <v>0</v>
      </c>
      <c r="AM46" s="17">
        <f>B46</f>
        <v>0</v>
      </c>
      <c r="AN46" s="17">
        <f>IF(E46="м",1,2)</f>
        <v>1</v>
      </c>
      <c r="AO46" s="17">
        <f>J46</f>
        <v>39</v>
      </c>
    </row>
    <row r="47" spans="1:41" ht="12.75">
      <c r="A47" s="42" t="s">
        <v>83</v>
      </c>
      <c r="B47" s="42" t="s">
        <v>84</v>
      </c>
      <c r="C47" s="42"/>
      <c r="D47" s="42"/>
      <c r="E47" s="17" t="s">
        <v>34</v>
      </c>
      <c r="F47" s="43">
        <v>445</v>
      </c>
      <c r="G47" s="35" t="str">
        <f>IF(E47="м",AD47,AJ47)</f>
        <v> </v>
      </c>
      <c r="H47" s="43"/>
      <c r="J47" s="37">
        <f>IF(E47="м",AB47,AH47)</f>
        <v>5</v>
      </c>
      <c r="K47" s="37">
        <f>RANK(J47,J47:J51,0)</f>
        <v>5</v>
      </c>
      <c r="L47" s="37">
        <f>J47</f>
        <v>5</v>
      </c>
      <c r="M47" s="37">
        <f>VLOOKUP(1,K47:L51,2,FALSE)</f>
        <v>30</v>
      </c>
      <c r="N47" s="37">
        <f>SUM(J47:J51)-M47</f>
        <v>54</v>
      </c>
      <c r="O47" s="37">
        <f>IF(E47="м",IF(J47&gt;=25,25,VLOOKUP(B47,рез1,2,FALSE)),IF(J47&gt;=25,25,VLOOKUP(B47,рез2,2,FALSE)))</f>
        <v>5</v>
      </c>
      <c r="P47" s="37">
        <f>RANK(O47,O47:O51,0)</f>
        <v>4</v>
      </c>
      <c r="Q47" s="37">
        <f>O47</f>
        <v>5</v>
      </c>
      <c r="R47" s="37">
        <f>VLOOKUP(1,P47:Q51,2,FALSE)</f>
        <v>25</v>
      </c>
      <c r="S47" s="37">
        <f>SUM(O47:O51)-R47</f>
        <v>44</v>
      </c>
      <c r="T47" s="37">
        <f>SUM(N47,S47)</f>
        <v>98</v>
      </c>
      <c r="U47" s="37">
        <f>RANK(T47,T:T,1)</f>
        <v>8</v>
      </c>
      <c r="Z47" s="37">
        <f>IF(E47="м",F47,0)</f>
        <v>445</v>
      </c>
      <c r="AA47" s="37">
        <f>RANK(Z47,Z:Z,0)</f>
        <v>5</v>
      </c>
      <c r="AB47" s="37">
        <f>AA47+H47</f>
        <v>5</v>
      </c>
      <c r="AC47" s="37">
        <f>COUNTIF(Z:Z,Z47)</f>
        <v>1</v>
      </c>
      <c r="AD47" s="37" t="str">
        <f>IF(Z47=0," ",IF(AC47&gt;1,"Булл"," "))</f>
        <v> </v>
      </c>
      <c r="AF47" s="37">
        <f>IF(E47="м",0,F47)</f>
        <v>0</v>
      </c>
      <c r="AG47" s="37">
        <f>RANK(AF47,AF:AF,0)</f>
        <v>28</v>
      </c>
      <c r="AH47" s="37">
        <f>AG47+H47</f>
        <v>28</v>
      </c>
      <c r="AI47" s="37">
        <f>COUNTIF(AF:AF,AF47)</f>
        <v>133</v>
      </c>
      <c r="AJ47" s="37" t="str">
        <f>IF(AF47=0," ",IF(AI47&gt;1,"Булл"," "))</f>
        <v> </v>
      </c>
      <c r="AL47" s="17" t="str">
        <f>A47</f>
        <v>МФТИ</v>
      </c>
      <c r="AM47" s="17" t="str">
        <f>B47</f>
        <v>Уваркин Глеб</v>
      </c>
      <c r="AN47" s="17">
        <f>IF(E47="м",1,2)</f>
        <v>1</v>
      </c>
      <c r="AO47" s="17">
        <f>J47</f>
        <v>5</v>
      </c>
    </row>
    <row r="48" spans="1:41" ht="12.75">
      <c r="A48" s="42"/>
      <c r="B48" s="42" t="s">
        <v>85</v>
      </c>
      <c r="C48" s="42"/>
      <c r="D48" s="42"/>
      <c r="E48" s="17" t="s">
        <v>34</v>
      </c>
      <c r="F48" s="43">
        <v>396</v>
      </c>
      <c r="G48" s="35" t="str">
        <f>IF(E48="м",AD48,AJ48)</f>
        <v> </v>
      </c>
      <c r="H48" s="43"/>
      <c r="J48" s="37">
        <f>IF(E48="м",AB48,AH48)</f>
        <v>9</v>
      </c>
      <c r="K48" s="37">
        <f>RANK(J48,J47:J51,0)</f>
        <v>4</v>
      </c>
      <c r="L48" s="37">
        <f>J48</f>
        <v>9</v>
      </c>
      <c r="M48" s="37"/>
      <c r="N48" s="37"/>
      <c r="O48" s="37">
        <f>IF(E48="м",IF(J48&gt;=25,25,VLOOKUP(B48,рез1,2,FALSE)),IF(J48&gt;=25,25,VLOOKUP(B48,рез2,2,FALSE)))</f>
        <v>5</v>
      </c>
      <c r="P48" s="37">
        <f>RANK(O48,O47:O51,0)</f>
        <v>4</v>
      </c>
      <c r="Q48" s="37">
        <f>O48</f>
        <v>5</v>
      </c>
      <c r="R48" s="37"/>
      <c r="S48" s="37"/>
      <c r="Z48" s="37">
        <f>IF(E48="м",F48,0)</f>
        <v>396</v>
      </c>
      <c r="AA48" s="37">
        <f>RANK(Z48,Z:Z,0)</f>
        <v>9</v>
      </c>
      <c r="AB48" s="37">
        <f>AA48+H48</f>
        <v>9</v>
      </c>
      <c r="AC48" s="37">
        <f>COUNTIF(Z:Z,Z48)</f>
        <v>1</v>
      </c>
      <c r="AD48" s="37" t="str">
        <f>IF(Z48=0," ",IF(AC48&gt;1,"Булл"," "))</f>
        <v> </v>
      </c>
      <c r="AF48" s="37">
        <f>IF(E48="м",0,F48)</f>
        <v>0</v>
      </c>
      <c r="AG48" s="37">
        <f>RANK(AF48,AF:AF,0)</f>
        <v>28</v>
      </c>
      <c r="AH48" s="37">
        <f>AG48+H48</f>
        <v>28</v>
      </c>
      <c r="AI48" s="37">
        <f>COUNTIF(AF:AF,AF48)</f>
        <v>133</v>
      </c>
      <c r="AJ48" s="37" t="str">
        <f>IF(AF48=0," ",IF(AI48&gt;1,"Булл"," "))</f>
        <v> </v>
      </c>
      <c r="AL48" s="17">
        <f>A48</f>
        <v>0</v>
      </c>
      <c r="AM48" s="17" t="str">
        <f>B48</f>
        <v>Борисов Дмитрий</v>
      </c>
      <c r="AN48" s="17">
        <f>IF(E48="м",1,2)</f>
        <v>1</v>
      </c>
      <c r="AO48" s="17">
        <f>J48</f>
        <v>9</v>
      </c>
    </row>
    <row r="49" spans="1:41" ht="12.75">
      <c r="A49" s="42"/>
      <c r="B49" s="42" t="s">
        <v>86</v>
      </c>
      <c r="C49" s="42"/>
      <c r="D49" s="42"/>
      <c r="E49" s="17" t="s">
        <v>34</v>
      </c>
      <c r="F49" s="43">
        <v>365</v>
      </c>
      <c r="G49" s="35" t="str">
        <f>IF(E49="м",AD49,AJ49)</f>
        <v> </v>
      </c>
      <c r="H49" s="43"/>
      <c r="J49" s="37">
        <f>IF(E49="м",AB49,AH49)</f>
        <v>11</v>
      </c>
      <c r="K49" s="37">
        <f>RANK(J49,J47:J51,0)</f>
        <v>3</v>
      </c>
      <c r="L49" s="37">
        <f>J49</f>
        <v>11</v>
      </c>
      <c r="M49" s="37"/>
      <c r="N49" s="37"/>
      <c r="O49" s="37">
        <f>IF(E49="м",IF(J49&gt;=25,25,VLOOKUP(B49,рез1,2,FALSE)),IF(J49&gt;=25,25,VLOOKUP(B49,рез2,2,FALSE)))</f>
        <v>9</v>
      </c>
      <c r="P49" s="37">
        <f>RANK(O49,O47:O51,0)</f>
        <v>3</v>
      </c>
      <c r="Q49" s="37">
        <f>O49</f>
        <v>9</v>
      </c>
      <c r="R49" s="37"/>
      <c r="S49" s="37"/>
      <c r="Z49" s="37">
        <f>IF(E49="м",F49,0)</f>
        <v>365</v>
      </c>
      <c r="AA49" s="37">
        <f>RANK(Z49,Z:Z,0)</f>
        <v>11</v>
      </c>
      <c r="AB49" s="37">
        <f>AA49+H49</f>
        <v>11</v>
      </c>
      <c r="AC49" s="37">
        <f>COUNTIF(Z:Z,Z49)</f>
        <v>1</v>
      </c>
      <c r="AD49" s="37" t="str">
        <f>IF(Z49=0," ",IF(AC49&gt;1,"Булл"," "))</f>
        <v> </v>
      </c>
      <c r="AF49" s="37">
        <f>IF(E49="м",0,F49)</f>
        <v>0</v>
      </c>
      <c r="AG49" s="37">
        <f>RANK(AF49,AF:AF,0)</f>
        <v>28</v>
      </c>
      <c r="AH49" s="37">
        <f>AG49+H49</f>
        <v>28</v>
      </c>
      <c r="AI49" s="37">
        <f>COUNTIF(AF:AF,AF49)</f>
        <v>133</v>
      </c>
      <c r="AJ49" s="37" t="str">
        <f>IF(AF49=0," ",IF(AI49&gt;1,"Булл"," "))</f>
        <v> </v>
      </c>
      <c r="AL49" s="17">
        <f>A49</f>
        <v>0</v>
      </c>
      <c r="AM49" s="17" t="str">
        <f>B49</f>
        <v>Бригида Егор</v>
      </c>
      <c r="AN49" s="17">
        <f>IF(E49="м",1,2)</f>
        <v>1</v>
      </c>
      <c r="AO49" s="17">
        <f>J49</f>
        <v>11</v>
      </c>
    </row>
    <row r="50" spans="1:41" ht="12.75">
      <c r="A50" s="42"/>
      <c r="B50" s="42" t="s">
        <v>87</v>
      </c>
      <c r="C50" s="42"/>
      <c r="D50" s="42"/>
      <c r="E50" s="17" t="s">
        <v>34</v>
      </c>
      <c r="F50" s="43">
        <v>190</v>
      </c>
      <c r="G50" s="35" t="str">
        <f>IF(E50="м",AD50,AJ50)</f>
        <v> </v>
      </c>
      <c r="H50" s="43"/>
      <c r="J50" s="37">
        <f>IF(E50="м",AB50,AH50)</f>
        <v>29</v>
      </c>
      <c r="K50" s="37">
        <f>RANK(J50,J47:J51,0)</f>
        <v>2</v>
      </c>
      <c r="L50" s="37">
        <f>J50</f>
        <v>29</v>
      </c>
      <c r="M50" s="37"/>
      <c r="N50" s="37"/>
      <c r="O50" s="37">
        <f>IF(E50="м",IF(J50&gt;=25,25,VLOOKUP(B50,рез1,2,FALSE)),IF(J50&gt;=25,25,VLOOKUP(B50,рез2,2,FALSE)))</f>
        <v>25</v>
      </c>
      <c r="P50" s="37">
        <f>RANK(O50,O47:O51,0)</f>
        <v>1</v>
      </c>
      <c r="Q50" s="37">
        <f>O50</f>
        <v>25</v>
      </c>
      <c r="R50" s="37"/>
      <c r="S50" s="37"/>
      <c r="Z50" s="37">
        <f>IF(E50="м",F50,0)</f>
        <v>190</v>
      </c>
      <c r="AA50" s="37">
        <f>RANK(Z50,Z:Z,0)</f>
        <v>29</v>
      </c>
      <c r="AB50" s="37">
        <f>AA50+H50</f>
        <v>29</v>
      </c>
      <c r="AC50" s="37">
        <f>COUNTIF(Z:Z,Z50)</f>
        <v>1</v>
      </c>
      <c r="AD50" s="37" t="str">
        <f>IF(Z50=0," ",IF(AC50&gt;1,"Булл"," "))</f>
        <v> </v>
      </c>
      <c r="AF50" s="37">
        <f>IF(E50="м",0,F50)</f>
        <v>0</v>
      </c>
      <c r="AG50" s="37">
        <f>RANK(AF50,AF:AF,0)</f>
        <v>28</v>
      </c>
      <c r="AH50" s="37">
        <f>AG50+H50</f>
        <v>28</v>
      </c>
      <c r="AI50" s="37">
        <f>COUNTIF(AF:AF,AF50)</f>
        <v>133</v>
      </c>
      <c r="AJ50" s="37" t="str">
        <f>IF(AF50=0," ",IF(AI50&gt;1,"Булл"," "))</f>
        <v> </v>
      </c>
      <c r="AL50" s="17">
        <f>A50</f>
        <v>0</v>
      </c>
      <c r="AM50" s="17" t="str">
        <f>B50</f>
        <v>Лоцманов Александр</v>
      </c>
      <c r="AN50" s="17">
        <f>IF(E50="м",1,2)</f>
        <v>1</v>
      </c>
      <c r="AO50" s="17">
        <f>J50</f>
        <v>29</v>
      </c>
    </row>
    <row r="51" spans="1:41" ht="12.75">
      <c r="A51" s="44"/>
      <c r="B51" s="44" t="s">
        <v>88</v>
      </c>
      <c r="C51" s="44"/>
      <c r="D51" s="44"/>
      <c r="E51" s="17" t="s">
        <v>34</v>
      </c>
      <c r="F51" s="45">
        <v>187</v>
      </c>
      <c r="G51" s="35" t="str">
        <f>IF(E51="м",AD51,AJ51)</f>
        <v> </v>
      </c>
      <c r="H51" s="45"/>
      <c r="I51" s="5"/>
      <c r="J51" s="37">
        <f>IF(E51="м",AB51,AH51)</f>
        <v>30</v>
      </c>
      <c r="K51" s="37">
        <f>RANK(J51,J47:J51,0)</f>
        <v>1</v>
      </c>
      <c r="L51" s="37">
        <f>J51</f>
        <v>30</v>
      </c>
      <c r="M51" s="37"/>
      <c r="N51" s="37"/>
      <c r="O51" s="37">
        <f>IF(E51="м",IF(J51&gt;=25,25,VLOOKUP(B51,рез1,2,FALSE)),IF(J51&gt;=25,25,VLOOKUP(B51,рез2,2,FALSE)))</f>
        <v>25</v>
      </c>
      <c r="P51" s="37">
        <f>RANK(O51,O47:O51,0)</f>
        <v>1</v>
      </c>
      <c r="Q51" s="37">
        <f>O51</f>
        <v>25</v>
      </c>
      <c r="R51" s="37"/>
      <c r="S51" s="37"/>
      <c r="Z51" s="37">
        <f>IF(E51="м",F51,0)</f>
        <v>187</v>
      </c>
      <c r="AA51" s="37">
        <f>RANK(Z51,Z:Z,0)</f>
        <v>30</v>
      </c>
      <c r="AB51" s="37">
        <f>AA51+H51</f>
        <v>30</v>
      </c>
      <c r="AC51" s="37">
        <f>COUNTIF(Z:Z,Z51)</f>
        <v>1</v>
      </c>
      <c r="AD51" s="37" t="str">
        <f>IF(Z51=0," ",IF(AC51&gt;1,"Булл"," "))</f>
        <v> </v>
      </c>
      <c r="AF51" s="37">
        <f>IF(E51="м",0,F51)</f>
        <v>0</v>
      </c>
      <c r="AG51" s="37">
        <f>RANK(AF51,AF:AF,0)</f>
        <v>28</v>
      </c>
      <c r="AH51" s="37">
        <f>AG51+H51</f>
        <v>28</v>
      </c>
      <c r="AI51" s="37">
        <f>COUNTIF(AF:AF,AF51)</f>
        <v>133</v>
      </c>
      <c r="AJ51" s="37" t="str">
        <f>IF(AF51=0," ",IF(AI51&gt;1,"Булл"," "))</f>
        <v> </v>
      </c>
      <c r="AL51" s="17">
        <f>A51</f>
        <v>0</v>
      </c>
      <c r="AM51" s="17" t="str">
        <f>B51</f>
        <v>Петров Сергей</v>
      </c>
      <c r="AN51" s="17">
        <f>IF(E51="м",1,2)</f>
        <v>1</v>
      </c>
      <c r="AO51" s="17">
        <f>J51</f>
        <v>30</v>
      </c>
    </row>
    <row r="52" spans="1:41" ht="12.75">
      <c r="A52" s="42" t="s">
        <v>89</v>
      </c>
      <c r="B52" s="42" t="s">
        <v>90</v>
      </c>
      <c r="C52" s="42"/>
      <c r="D52" s="42"/>
      <c r="E52" s="17" t="s">
        <v>38</v>
      </c>
      <c r="F52" s="43">
        <v>350</v>
      </c>
      <c r="G52" s="35" t="str">
        <f>IF(E52="м",AD52,AJ52)</f>
        <v> </v>
      </c>
      <c r="H52" s="43"/>
      <c r="J52" s="37">
        <f>IF(E52="м",AB52,AH52)</f>
        <v>3</v>
      </c>
      <c r="K52" s="37">
        <f>RANK(J52,J52:J56,0)</f>
        <v>4</v>
      </c>
      <c r="L52" s="37">
        <f>J52</f>
        <v>3</v>
      </c>
      <c r="M52" s="37">
        <f>VLOOKUP(1,K52:L56,2,FALSE)</f>
        <v>19</v>
      </c>
      <c r="N52" s="37">
        <f>SUM(J52:J56)-M52</f>
        <v>36</v>
      </c>
      <c r="O52" s="37">
        <f>IF(E52="м",IF(J52&gt;=25,25,VLOOKUP(B52,рез1,2,FALSE)),IF(J52&gt;=25,25,VLOOKUP(B52,рез2,2,FALSE)))</f>
        <v>3</v>
      </c>
      <c r="P52" s="37">
        <f>RANK(O52,O52:O56,0)</f>
        <v>5</v>
      </c>
      <c r="Q52" s="37">
        <f>O52</f>
        <v>3</v>
      </c>
      <c r="R52" s="37">
        <f>VLOOKUP(1,P52:Q56,2,FALSE)</f>
        <v>17</v>
      </c>
      <c r="S52" s="37">
        <f>SUM(O52:O56)-R52</f>
        <v>46</v>
      </c>
      <c r="T52" s="37">
        <f>SUM(N52,S52)</f>
        <v>82</v>
      </c>
      <c r="U52" s="37">
        <f>RANK(T52,T:T,1)</f>
        <v>3</v>
      </c>
      <c r="Z52" s="37">
        <f>IF(E52="м",F52,0)</f>
        <v>0</v>
      </c>
      <c r="AA52" s="37">
        <f>RANK(Z52,Z:Z,0)</f>
        <v>39</v>
      </c>
      <c r="AB52" s="37">
        <f>AA52+H52</f>
        <v>39</v>
      </c>
      <c r="AC52" s="37">
        <f>COUNTIF(Z:Z,Z52)</f>
        <v>122</v>
      </c>
      <c r="AD52" s="37" t="str">
        <f>IF(Z52=0," ",IF(AC52&gt;1,"Булл"," "))</f>
        <v> </v>
      </c>
      <c r="AF52" s="37">
        <f>IF(E52="м",0,F52)</f>
        <v>350</v>
      </c>
      <c r="AG52" s="37">
        <f>RANK(AF52,AF:AF,0)</f>
        <v>3</v>
      </c>
      <c r="AH52" s="37">
        <f>AG52+H52</f>
        <v>3</v>
      </c>
      <c r="AI52" s="37">
        <f>COUNTIF(AF:AF,AF52)</f>
        <v>1</v>
      </c>
      <c r="AJ52" s="37" t="str">
        <f>IF(AF52=0," ",IF(AI52&gt;1,"Булл"," "))</f>
        <v> </v>
      </c>
      <c r="AL52" s="17" t="str">
        <f>A52</f>
        <v>РГАУ-МСХА</v>
      </c>
      <c r="AM52" s="17" t="str">
        <f>B52</f>
        <v>Коробова Екатерина</v>
      </c>
      <c r="AN52" s="17">
        <f>IF(E52="м",1,2)</f>
        <v>2</v>
      </c>
      <c r="AO52" s="17">
        <f>J52</f>
        <v>3</v>
      </c>
    </row>
    <row r="53" spans="1:41" ht="12.75">
      <c r="A53" s="42"/>
      <c r="B53" s="42" t="s">
        <v>91</v>
      </c>
      <c r="C53" s="42"/>
      <c r="D53" s="42"/>
      <c r="E53" s="17" t="s">
        <v>34</v>
      </c>
      <c r="F53" s="43">
        <v>466</v>
      </c>
      <c r="G53" s="35" t="str">
        <f>IF(E53="м",AD53,AJ53)</f>
        <v> </v>
      </c>
      <c r="H53" s="43"/>
      <c r="J53" s="37">
        <f>IF(E53="м",AB53,AH53)</f>
        <v>3</v>
      </c>
      <c r="K53" s="37">
        <f>RANK(J53,J52:J56,0)</f>
        <v>4</v>
      </c>
      <c r="L53" s="37">
        <f>J53</f>
        <v>3</v>
      </c>
      <c r="M53" s="37"/>
      <c r="N53" s="37"/>
      <c r="O53" s="37">
        <f>IF(E53="м",IF(J53&gt;=25,25,VLOOKUP(B53,рез1,2,FALSE)),IF(J53&gt;=25,25,VLOOKUP(B53,рез2,2,FALSE)))</f>
        <v>9</v>
      </c>
      <c r="P53" s="37">
        <f>RANK(O53,O52:O56,0)</f>
        <v>4</v>
      </c>
      <c r="Q53" s="37">
        <f>O53</f>
        <v>9</v>
      </c>
      <c r="R53" s="37"/>
      <c r="S53" s="37"/>
      <c r="Z53" s="37">
        <f>IF(E53="м",F53,0)</f>
        <v>466</v>
      </c>
      <c r="AA53" s="37">
        <f>RANK(Z53,Z:Z,0)</f>
        <v>3</v>
      </c>
      <c r="AB53" s="37">
        <f>AA53+H53</f>
        <v>3</v>
      </c>
      <c r="AC53" s="37">
        <f>COUNTIF(Z:Z,Z53)</f>
        <v>1</v>
      </c>
      <c r="AD53" s="37" t="str">
        <f>IF(Z53=0," ",IF(AC53&gt;1,"Булл"," "))</f>
        <v> </v>
      </c>
      <c r="AF53" s="37">
        <f>IF(E53="м",0,F53)</f>
        <v>0</v>
      </c>
      <c r="AG53" s="37">
        <f>RANK(AF53,AF:AF,0)</f>
        <v>28</v>
      </c>
      <c r="AH53" s="37">
        <f>AG53+H53</f>
        <v>28</v>
      </c>
      <c r="AI53" s="37">
        <f>COUNTIF(AF:AF,AF53)</f>
        <v>133</v>
      </c>
      <c r="AJ53" s="37" t="str">
        <f>IF(AF53=0," ",IF(AI53&gt;1,"Булл"," "))</f>
        <v> </v>
      </c>
      <c r="AL53" s="17">
        <f>A53</f>
        <v>0</v>
      </c>
      <c r="AM53" s="17" t="str">
        <f>B53</f>
        <v>Очаев Нарин</v>
      </c>
      <c r="AN53" s="17">
        <f>IF(E53="м",1,2)</f>
        <v>1</v>
      </c>
      <c r="AO53" s="17">
        <f>J53</f>
        <v>3</v>
      </c>
    </row>
    <row r="54" spans="1:41" ht="12.75">
      <c r="A54" s="42"/>
      <c r="B54" s="42" t="s">
        <v>92</v>
      </c>
      <c r="C54" s="42"/>
      <c r="D54" s="42"/>
      <c r="E54" s="17" t="s">
        <v>34</v>
      </c>
      <c r="F54" s="43">
        <v>357</v>
      </c>
      <c r="G54" s="35" t="str">
        <f>IF(E54="м",AD54,AJ54)</f>
        <v> </v>
      </c>
      <c r="H54" s="43"/>
      <c r="J54" s="37">
        <f>IF(E54="м",AB54,AH54)</f>
        <v>12</v>
      </c>
      <c r="K54" s="37">
        <f>RANK(J54,J52:J56,0)</f>
        <v>3</v>
      </c>
      <c r="L54" s="37">
        <f>J54</f>
        <v>12</v>
      </c>
      <c r="M54" s="37"/>
      <c r="N54" s="37"/>
      <c r="O54" s="37">
        <f>IF(E54="м",IF(J54&gt;=25,25,VLOOKUP(B54,рез1,2,FALSE)),IF(J54&gt;=25,25,VLOOKUP(B54,рез2,2,FALSE)))</f>
        <v>17</v>
      </c>
      <c r="P54" s="37">
        <f>RANK(O54,O52:O56,0)</f>
        <v>1</v>
      </c>
      <c r="Q54" s="37">
        <f>O54</f>
        <v>17</v>
      </c>
      <c r="R54" s="37"/>
      <c r="S54" s="37"/>
      <c r="Z54" s="37">
        <f>IF(E54="м",F54,0)</f>
        <v>357</v>
      </c>
      <c r="AA54" s="37">
        <f>RANK(Z54,Z:Z,0)</f>
        <v>12</v>
      </c>
      <c r="AB54" s="37">
        <f>AA54+H54</f>
        <v>12</v>
      </c>
      <c r="AC54" s="37">
        <f>COUNTIF(Z:Z,Z54)</f>
        <v>1</v>
      </c>
      <c r="AD54" s="37" t="str">
        <f>IF(Z54=0," ",IF(AC54&gt;1,"Булл"," "))</f>
        <v> </v>
      </c>
      <c r="AF54" s="37">
        <f>IF(E54="м",0,F54)</f>
        <v>0</v>
      </c>
      <c r="AG54" s="37">
        <f>RANK(AF54,AF:AF,0)</f>
        <v>28</v>
      </c>
      <c r="AH54" s="37">
        <f>AG54+H54</f>
        <v>28</v>
      </c>
      <c r="AI54" s="37">
        <f>COUNTIF(AF:AF,AF54)</f>
        <v>133</v>
      </c>
      <c r="AJ54" s="37" t="str">
        <f>IF(AF54=0," ",IF(AI54&gt;1,"Булл"," "))</f>
        <v> </v>
      </c>
      <c r="AL54" s="17">
        <f>A54</f>
        <v>0</v>
      </c>
      <c r="AM54" s="17" t="str">
        <f>B54</f>
        <v>Крылов Павел</v>
      </c>
      <c r="AN54" s="17">
        <f>IF(E54="м",1,2)</f>
        <v>1</v>
      </c>
      <c r="AO54" s="17">
        <f>J54</f>
        <v>12</v>
      </c>
    </row>
    <row r="55" spans="1:41" ht="12.75">
      <c r="A55" s="42"/>
      <c r="B55" s="42" t="s">
        <v>93</v>
      </c>
      <c r="C55" s="42"/>
      <c r="D55" s="42"/>
      <c r="E55" s="17" t="s">
        <v>38</v>
      </c>
      <c r="F55" s="43">
        <v>174</v>
      </c>
      <c r="G55" s="35" t="str">
        <f>IF(E55="м",AD55,AJ55)</f>
        <v> </v>
      </c>
      <c r="H55" s="43"/>
      <c r="J55" s="37">
        <f>IF(E55="м",AB55,AH55)</f>
        <v>18</v>
      </c>
      <c r="K55" s="37">
        <f>RANK(J55,J52:J56,0)</f>
        <v>2</v>
      </c>
      <c r="L55" s="37">
        <f>J55</f>
        <v>18</v>
      </c>
      <c r="M55" s="37"/>
      <c r="N55" s="37"/>
      <c r="O55" s="37">
        <f>IF(E55="м",IF(J55&gt;=25,25,VLOOKUP(B55,рез1,2,FALSE)),IF(J55&gt;=25,25,VLOOKUP(B55,рез2,2,FALSE)))</f>
        <v>17</v>
      </c>
      <c r="P55" s="37">
        <f>RANK(O55,O52:O56,0)</f>
        <v>1</v>
      </c>
      <c r="Q55" s="37">
        <f>O55</f>
        <v>17</v>
      </c>
      <c r="R55" s="37"/>
      <c r="S55" s="37"/>
      <c r="Z55" s="37">
        <f>IF(E55="м",F55,0)</f>
        <v>0</v>
      </c>
      <c r="AA55" s="37">
        <f>RANK(Z55,Z:Z,0)</f>
        <v>39</v>
      </c>
      <c r="AB55" s="37">
        <f>AA55+H55</f>
        <v>39</v>
      </c>
      <c r="AC55" s="37">
        <f>COUNTIF(Z:Z,Z55)</f>
        <v>122</v>
      </c>
      <c r="AD55" s="37" t="str">
        <f>IF(Z55=0," ",IF(AC55&gt;1,"Булл"," "))</f>
        <v> </v>
      </c>
      <c r="AF55" s="37">
        <f>IF(E55="м",0,F55)</f>
        <v>174</v>
      </c>
      <c r="AG55" s="37">
        <f>RANK(AF55,AF:AF,0)</f>
        <v>18</v>
      </c>
      <c r="AH55" s="37">
        <f>AG55+H55</f>
        <v>18</v>
      </c>
      <c r="AI55" s="37">
        <f>COUNTIF(AF:AF,AF55)</f>
        <v>1</v>
      </c>
      <c r="AJ55" s="37" t="str">
        <f>IF(AF55=0," ",IF(AI55&gt;1,"Булл"," "))</f>
        <v> </v>
      </c>
      <c r="AL55" s="17">
        <f>A55</f>
        <v>0</v>
      </c>
      <c r="AM55" s="17" t="str">
        <f>B55</f>
        <v>Ковалева Марина</v>
      </c>
      <c r="AN55" s="17">
        <f>IF(E55="м",1,2)</f>
        <v>2</v>
      </c>
      <c r="AO55" s="17">
        <f>J55</f>
        <v>18</v>
      </c>
    </row>
    <row r="56" spans="1:41" ht="12.75">
      <c r="A56" s="44"/>
      <c r="B56" s="44" t="s">
        <v>94</v>
      </c>
      <c r="C56" s="44"/>
      <c r="D56" s="44"/>
      <c r="E56" s="17" t="s">
        <v>34</v>
      </c>
      <c r="F56" s="45">
        <v>291</v>
      </c>
      <c r="G56" s="35" t="str">
        <f>IF(E56="м",AD56,AJ56)</f>
        <v> </v>
      </c>
      <c r="H56" s="45"/>
      <c r="I56" s="5"/>
      <c r="J56" s="37">
        <f>IF(E56="м",AB56,AH56)</f>
        <v>19</v>
      </c>
      <c r="K56" s="37">
        <f>RANK(J56,J52:J56,0)</f>
        <v>1</v>
      </c>
      <c r="L56" s="37">
        <f>J56</f>
        <v>19</v>
      </c>
      <c r="M56" s="37"/>
      <c r="N56" s="37"/>
      <c r="O56" s="37">
        <f>IF(E56="м",IF(J56&gt;=25,25,VLOOKUP(B56,рез1,2,FALSE)),IF(J56&gt;=25,25,VLOOKUP(B56,рез2,2,FALSE)))</f>
        <v>17</v>
      </c>
      <c r="P56" s="37">
        <f>RANK(O56,O52:O56,0)</f>
        <v>1</v>
      </c>
      <c r="Q56" s="37">
        <f>O56</f>
        <v>17</v>
      </c>
      <c r="R56" s="37"/>
      <c r="S56" s="37"/>
      <c r="Z56" s="37">
        <f>IF(E56="м",F56,0)</f>
        <v>291</v>
      </c>
      <c r="AA56" s="37">
        <f>RANK(Z56,Z:Z,0)</f>
        <v>19</v>
      </c>
      <c r="AB56" s="37">
        <f>AA56+H56</f>
        <v>19</v>
      </c>
      <c r="AC56" s="37">
        <f>COUNTIF(Z:Z,Z56)</f>
        <v>1</v>
      </c>
      <c r="AD56" s="37" t="str">
        <f>IF(Z56=0," ",IF(AC56&gt;1,"Булл"," "))</f>
        <v> </v>
      </c>
      <c r="AF56" s="37">
        <f>IF(E56="м",0,F56)</f>
        <v>0</v>
      </c>
      <c r="AG56" s="37">
        <f>RANK(AF56,AF:AF,0)</f>
        <v>28</v>
      </c>
      <c r="AH56" s="37">
        <f>AG56+H56</f>
        <v>28</v>
      </c>
      <c r="AI56" s="37">
        <f>COUNTIF(AF:AF,AF56)</f>
        <v>133</v>
      </c>
      <c r="AJ56" s="37" t="str">
        <f>IF(AF56=0," ",IF(AI56&gt;1,"Булл"," "))</f>
        <v> </v>
      </c>
      <c r="AL56" s="17">
        <f>A56</f>
        <v>0</v>
      </c>
      <c r="AM56" s="17" t="str">
        <f>B56</f>
        <v>Солоха Денис</v>
      </c>
      <c r="AN56" s="17">
        <f>IF(E56="м",1,2)</f>
        <v>1</v>
      </c>
      <c r="AO56" s="17">
        <f>J56</f>
        <v>19</v>
      </c>
    </row>
    <row r="57" spans="1:41" ht="12.75">
      <c r="A57" s="42" t="s">
        <v>95</v>
      </c>
      <c r="B57" s="42" t="s">
        <v>96</v>
      </c>
      <c r="C57" s="42"/>
      <c r="D57" s="42"/>
      <c r="E57" s="17" t="s">
        <v>38</v>
      </c>
      <c r="F57" s="43">
        <v>773</v>
      </c>
      <c r="G57" s="35" t="str">
        <f>IF(E57="м",AD57,AJ57)</f>
        <v> </v>
      </c>
      <c r="H57" s="43"/>
      <c r="J57" s="37">
        <f>IF(E57="м",AB57,AH57)</f>
        <v>1</v>
      </c>
      <c r="K57" s="37">
        <f>RANK(J57,J57:J61,0)</f>
        <v>5</v>
      </c>
      <c r="L57" s="37">
        <f>J57</f>
        <v>1</v>
      </c>
      <c r="M57" s="37">
        <f>VLOOKUP(1,K57:L61,2,FALSE)</f>
        <v>15</v>
      </c>
      <c r="N57" s="37">
        <f>SUM(J57:J61)-M57</f>
        <v>24</v>
      </c>
      <c r="O57" s="37">
        <f>IF(E57="м",IF(J57&gt;=25,25,VLOOKUP(B57,рез1,2,FALSE)),IF(J57&gt;=25,25,VLOOKUP(B57,рез2,2,FALSE)))</f>
        <v>1</v>
      </c>
      <c r="P57" s="37">
        <f>RANK(O57,O57:O61,0)</f>
        <v>4</v>
      </c>
      <c r="Q57" s="37">
        <f>O57</f>
        <v>1</v>
      </c>
      <c r="R57" s="37">
        <f>VLOOKUP(1,P57:Q61,2,FALSE)</f>
        <v>9</v>
      </c>
      <c r="S57" s="37">
        <f>SUM(O57:O61)-R57</f>
        <v>11</v>
      </c>
      <c r="T57" s="37">
        <f>SUM(N57,S57)</f>
        <v>35</v>
      </c>
      <c r="U57" s="37">
        <f>RANK(T57,T:T,1)</f>
        <v>1</v>
      </c>
      <c r="Z57" s="37">
        <f>IF(E57="м",F57,0)</f>
        <v>0</v>
      </c>
      <c r="AA57" s="37">
        <f>RANK(Z57,Z:Z,0)</f>
        <v>39</v>
      </c>
      <c r="AB57" s="37">
        <f>AA57+H57</f>
        <v>39</v>
      </c>
      <c r="AC57" s="37">
        <f>COUNTIF(Z:Z,Z57)</f>
        <v>122</v>
      </c>
      <c r="AD57" s="37" t="str">
        <f>IF(Z57=0," ",IF(AC57&gt;1,"Булл"," "))</f>
        <v> </v>
      </c>
      <c r="AF57" s="37">
        <f>IF(E57="м",0,F57)</f>
        <v>773</v>
      </c>
      <c r="AG57" s="37">
        <f>RANK(AF57,AF:AF,0)</f>
        <v>1</v>
      </c>
      <c r="AH57" s="37">
        <f>AG57+H57</f>
        <v>1</v>
      </c>
      <c r="AI57" s="37">
        <f>COUNTIF(AF:AF,AF57)</f>
        <v>1</v>
      </c>
      <c r="AJ57" s="37" t="str">
        <f>IF(AF57=0," ",IF(AI57&gt;1,"Булл"," "))</f>
        <v> </v>
      </c>
      <c r="AL57" s="17" t="str">
        <f>A57</f>
        <v>МПГУ</v>
      </c>
      <c r="AM57" s="17" t="str">
        <f>B57</f>
        <v>Бурыкина Алиса</v>
      </c>
      <c r="AN57" s="17">
        <f>IF(E57="м",1,2)</f>
        <v>2</v>
      </c>
      <c r="AO57" s="17">
        <f>J57</f>
        <v>1</v>
      </c>
    </row>
    <row r="58" spans="1:41" ht="12.75">
      <c r="A58" s="42"/>
      <c r="B58" s="42" t="s">
        <v>97</v>
      </c>
      <c r="C58" s="42"/>
      <c r="D58" s="42"/>
      <c r="E58" s="17" t="s">
        <v>34</v>
      </c>
      <c r="F58" s="43">
        <v>419</v>
      </c>
      <c r="G58" s="35" t="str">
        <f>IF(E58="м",AD58,AJ58)</f>
        <v>Булл</v>
      </c>
      <c r="H58" s="43">
        <v>0</v>
      </c>
      <c r="J58" s="37">
        <f>IF(E58="м",AB58,AH58)</f>
        <v>6</v>
      </c>
      <c r="K58" s="37">
        <f>RANK(J58,J57:J61,0)</f>
        <v>4</v>
      </c>
      <c r="L58" s="37">
        <f>J58</f>
        <v>6</v>
      </c>
      <c r="M58" s="37"/>
      <c r="N58" s="37"/>
      <c r="O58" s="37">
        <f>IF(E58="м",IF(J58&gt;=25,25,VLOOKUP(B58,рез1,2,FALSE)),IF(J58&gt;=25,25,VLOOKUP(B58,рез2,2,FALSE)))</f>
        <v>4</v>
      </c>
      <c r="P58" s="37">
        <f>RANK(O58,O57:O61,0)</f>
        <v>3</v>
      </c>
      <c r="Q58" s="37">
        <f>O58</f>
        <v>4</v>
      </c>
      <c r="R58" s="37"/>
      <c r="S58" s="37"/>
      <c r="Z58" s="37">
        <f>IF(E58="м",F58,0)</f>
        <v>419</v>
      </c>
      <c r="AA58" s="37">
        <f>RANK(Z58,Z:Z,0)</f>
        <v>6</v>
      </c>
      <c r="AB58" s="37">
        <f>AA58+H58</f>
        <v>6</v>
      </c>
      <c r="AC58" s="37">
        <f>COUNTIF(Z:Z,Z58)</f>
        <v>2</v>
      </c>
      <c r="AD58" s="37" t="str">
        <f>IF(Z58=0," ",IF(AC58&gt;1,"Булл"," "))</f>
        <v>Булл</v>
      </c>
      <c r="AF58" s="37">
        <f>IF(E58="м",0,F58)</f>
        <v>0</v>
      </c>
      <c r="AG58" s="37">
        <f>RANK(AF58,AF:AF,0)</f>
        <v>28</v>
      </c>
      <c r="AH58" s="37">
        <f>AG58+H58</f>
        <v>28</v>
      </c>
      <c r="AI58" s="37">
        <f>COUNTIF(AF:AF,AF58)</f>
        <v>133</v>
      </c>
      <c r="AJ58" s="37" t="str">
        <f>IF(AF58=0," ",IF(AI58&gt;1,"Булл"," "))</f>
        <v> </v>
      </c>
      <c r="AL58" s="17" t="str">
        <f>B58</f>
        <v>Навроцкий Алексей</v>
      </c>
      <c r="AM58" s="17" t="str">
        <f>B58</f>
        <v>Навроцкий Алексей</v>
      </c>
      <c r="AN58" s="17">
        <f>IF(E58="м",1,2)</f>
        <v>1</v>
      </c>
      <c r="AO58" s="17">
        <f>J58</f>
        <v>6</v>
      </c>
    </row>
    <row r="59" spans="1:41" ht="12.75">
      <c r="A59" s="42"/>
      <c r="B59" s="42" t="s">
        <v>98</v>
      </c>
      <c r="C59" s="42"/>
      <c r="D59" s="42"/>
      <c r="E59" s="17" t="s">
        <v>34</v>
      </c>
      <c r="F59" s="43">
        <v>369</v>
      </c>
      <c r="G59" s="35" t="str">
        <f>IF(E59="м",AD59,AJ59)</f>
        <v> </v>
      </c>
      <c r="H59" s="43"/>
      <c r="J59" s="37">
        <f>IF(E59="м",AB59,AH59)</f>
        <v>10</v>
      </c>
      <c r="K59" s="37">
        <f>RANK(J59,J57:J61,0)</f>
        <v>2</v>
      </c>
      <c r="L59" s="37">
        <f>J59</f>
        <v>10</v>
      </c>
      <c r="M59" s="37"/>
      <c r="N59" s="37"/>
      <c r="O59" s="37">
        <f>IF(E59="м",IF(J59&gt;=25,25,VLOOKUP(B59,рез1,2,FALSE)),IF(J59&gt;=25,25,VLOOKUP(B59,рез2,2,FALSE)))</f>
        <v>1</v>
      </c>
      <c r="P59" s="37">
        <f>RANK(O59,O57:O61,0)</f>
        <v>4</v>
      </c>
      <c r="Q59" s="37">
        <f>O59</f>
        <v>1</v>
      </c>
      <c r="R59" s="37"/>
      <c r="S59" s="37"/>
      <c r="Z59" s="37">
        <f>IF(E59="м",F59,0)</f>
        <v>369</v>
      </c>
      <c r="AA59" s="37">
        <f>RANK(Z59,Z:Z,0)</f>
        <v>10</v>
      </c>
      <c r="AB59" s="37">
        <f>AA59+H59</f>
        <v>10</v>
      </c>
      <c r="AC59" s="37">
        <f>COUNTIF(Z:Z,Z59)</f>
        <v>1</v>
      </c>
      <c r="AD59" s="37" t="str">
        <f>IF(Z59=0," ",IF(AC59&gt;1,"Булл"," "))</f>
        <v> </v>
      </c>
      <c r="AF59" s="37">
        <f>IF(E59="м",0,F59)</f>
        <v>0</v>
      </c>
      <c r="AG59" s="37">
        <f>RANK(AF59,AF:AF,0)</f>
        <v>28</v>
      </c>
      <c r="AH59" s="37">
        <f>AG59+H59</f>
        <v>28</v>
      </c>
      <c r="AI59" s="37">
        <f>COUNTIF(AF:AF,AF59)</f>
        <v>133</v>
      </c>
      <c r="AJ59" s="37" t="str">
        <f>IF(AF59=0," ",IF(AI59&gt;1,"Булл"," "))</f>
        <v> </v>
      </c>
      <c r="AL59" s="17">
        <f>A59</f>
        <v>0</v>
      </c>
      <c r="AM59" s="17" t="str">
        <f>B59</f>
        <v>Лисицкий Георгий</v>
      </c>
      <c r="AN59" s="17">
        <f>IF(E59="м",1,2)</f>
        <v>1</v>
      </c>
      <c r="AO59" s="17">
        <f>J59</f>
        <v>10</v>
      </c>
    </row>
    <row r="60" spans="1:41" ht="12.75">
      <c r="A60" s="42"/>
      <c r="B60" s="42" t="s">
        <v>99</v>
      </c>
      <c r="C60" s="42"/>
      <c r="D60" s="42"/>
      <c r="E60" s="17" t="s">
        <v>38</v>
      </c>
      <c r="F60" s="43">
        <v>265</v>
      </c>
      <c r="G60" s="35" t="str">
        <f>IF(E60="м",AD60,AJ60)</f>
        <v> </v>
      </c>
      <c r="H60" s="43"/>
      <c r="J60" s="37">
        <f>IF(E60="м",AB60,AH60)</f>
        <v>7</v>
      </c>
      <c r="K60" s="37">
        <f>RANK(J60,J57:J61,0)</f>
        <v>3</v>
      </c>
      <c r="L60" s="37">
        <f>J60</f>
        <v>7</v>
      </c>
      <c r="M60" s="37"/>
      <c r="N60" s="37"/>
      <c r="O60" s="37">
        <f>IF(E60="м",IF(J60&gt;=25,25,VLOOKUP(B60,рез1,2,FALSE)),IF(J60&gt;=25,25,VLOOKUP(B60,рез2,2,FALSE)))</f>
        <v>5</v>
      </c>
      <c r="P60" s="37">
        <f>RANK(O60,O57:O61,0)</f>
        <v>2</v>
      </c>
      <c r="Q60" s="37">
        <f>O60</f>
        <v>5</v>
      </c>
      <c r="R60" s="37"/>
      <c r="S60" s="37"/>
      <c r="Z60" s="37">
        <f>IF(E60="м",F60,0)</f>
        <v>0</v>
      </c>
      <c r="AA60" s="37">
        <f>RANK(Z60,Z:Z,0)</f>
        <v>39</v>
      </c>
      <c r="AB60" s="37">
        <f>AA60+H60</f>
        <v>39</v>
      </c>
      <c r="AC60" s="37">
        <f>COUNTIF(Z:Z,Z60)</f>
        <v>122</v>
      </c>
      <c r="AD60" s="37" t="str">
        <f>IF(Z60=0," ",IF(AC60&gt;1,"Булл"," "))</f>
        <v> </v>
      </c>
      <c r="AF60" s="37">
        <f>IF(E60="м",0,F60)</f>
        <v>265</v>
      </c>
      <c r="AG60" s="37">
        <f>RANK(AF60,AF:AF,0)</f>
        <v>7</v>
      </c>
      <c r="AH60" s="37">
        <f>AG60+H60</f>
        <v>7</v>
      </c>
      <c r="AI60" s="37">
        <f>COUNTIF(AF:AF,AF60)</f>
        <v>1</v>
      </c>
      <c r="AJ60" s="37" t="str">
        <f>IF(AF60=0," ",IF(AI60&gt;1,"Булл"," "))</f>
        <v> </v>
      </c>
      <c r="AL60" s="17">
        <f>A60</f>
        <v>0</v>
      </c>
      <c r="AM60" s="17" t="str">
        <f>B60</f>
        <v>Николаева Юлия</v>
      </c>
      <c r="AN60" s="17">
        <f>IF(E60="м",1,2)</f>
        <v>2</v>
      </c>
      <c r="AO60" s="17">
        <f>J60</f>
        <v>7</v>
      </c>
    </row>
    <row r="61" spans="1:41" ht="12.75">
      <c r="A61" s="44"/>
      <c r="B61" s="44" t="s">
        <v>100</v>
      </c>
      <c r="C61" s="44"/>
      <c r="D61" s="44"/>
      <c r="E61" s="17" t="s">
        <v>38</v>
      </c>
      <c r="F61" s="45">
        <v>187</v>
      </c>
      <c r="G61" s="35" t="str">
        <f>IF(E61="м",AD61,AJ61)</f>
        <v> </v>
      </c>
      <c r="H61" s="45"/>
      <c r="I61" s="5"/>
      <c r="J61" s="37">
        <f>IF(E61="м",AB61,AH61)</f>
        <v>15</v>
      </c>
      <c r="K61" s="37">
        <f>RANK(J61,J57:J61,0)</f>
        <v>1</v>
      </c>
      <c r="L61" s="37">
        <f>J61</f>
        <v>15</v>
      </c>
      <c r="M61" s="37"/>
      <c r="N61" s="37"/>
      <c r="O61" s="37">
        <f>IF(E61="м",IF(J61&gt;=25,25,VLOOKUP(B61,рез1,2,FALSE)),IF(J61&gt;=25,25,VLOOKUP(B61,рез2,2,FALSE)))</f>
        <v>9</v>
      </c>
      <c r="P61" s="37">
        <f>RANK(O61,O57:O61,0)</f>
        <v>1</v>
      </c>
      <c r="Q61" s="37">
        <f>O61</f>
        <v>9</v>
      </c>
      <c r="R61" s="37"/>
      <c r="S61" s="37"/>
      <c r="Z61" s="37">
        <f>IF(E61="м",F61,0)</f>
        <v>0</v>
      </c>
      <c r="AA61" s="37">
        <f>RANK(Z61,Z:Z,0)</f>
        <v>39</v>
      </c>
      <c r="AB61" s="37">
        <f>AA61+H61</f>
        <v>39</v>
      </c>
      <c r="AC61" s="37">
        <f>COUNTIF(Z:Z,Z61)</f>
        <v>122</v>
      </c>
      <c r="AD61" s="37" t="str">
        <f>IF(Z61=0," ",IF(AC61&gt;1,"Булл"," "))</f>
        <v> </v>
      </c>
      <c r="AF61" s="37">
        <f>IF(E61="м",0,F61)</f>
        <v>187</v>
      </c>
      <c r="AG61" s="37">
        <f>RANK(AF61,AF:AF,0)</f>
        <v>15</v>
      </c>
      <c r="AH61" s="37">
        <f>AG61+H61</f>
        <v>15</v>
      </c>
      <c r="AI61" s="37">
        <f>COUNTIF(AF:AF,AF61)</f>
        <v>1</v>
      </c>
      <c r="AJ61" s="37" t="str">
        <f>IF(AF61=0," ",IF(AI61&gt;1,"Булл"," "))</f>
        <v> </v>
      </c>
      <c r="AL61" s="17">
        <f>A61</f>
        <v>0</v>
      </c>
      <c r="AM61" s="17" t="str">
        <f>B61</f>
        <v>Штукатурова Елизавета</v>
      </c>
      <c r="AN61" s="17">
        <f>IF(E61="м",1,2)</f>
        <v>2</v>
      </c>
      <c r="AO61" s="17">
        <f>J61</f>
        <v>15</v>
      </c>
    </row>
    <row r="62" spans="1:41" ht="12.75">
      <c r="A62" s="42" t="s">
        <v>101</v>
      </c>
      <c r="B62" s="42" t="s">
        <v>102</v>
      </c>
      <c r="C62" s="42"/>
      <c r="D62" s="42"/>
      <c r="E62" s="17" t="s">
        <v>34</v>
      </c>
      <c r="F62" s="43">
        <v>419</v>
      </c>
      <c r="G62" s="35" t="str">
        <f>IF(E62="м",AD62,AJ62)</f>
        <v>Булл</v>
      </c>
      <c r="H62" s="43">
        <v>1</v>
      </c>
      <c r="J62" s="37">
        <f>IF(E62="м",AB62,AH62)</f>
        <v>7</v>
      </c>
      <c r="K62" s="37">
        <f>RANK(J62,J62:J66,0)</f>
        <v>5</v>
      </c>
      <c r="L62" s="37">
        <f>J62</f>
        <v>7</v>
      </c>
      <c r="M62" s="37">
        <f>VLOOKUP(1,K62:L66,2,FALSE)</f>
        <v>24</v>
      </c>
      <c r="N62" s="37">
        <f>SUM(J62:J66)-M62</f>
        <v>71</v>
      </c>
      <c r="O62" s="37">
        <f>IF(E62="м",IF(J62&gt;=25,25,VLOOKUP(B62,рез1,2,FALSE)),IF(J62&gt;=25,25,VLOOKUP(B62,рез2,2,FALSE)))</f>
        <v>9</v>
      </c>
      <c r="P62" s="37">
        <f>RANK(O62,O62:O66,0)</f>
        <v>4</v>
      </c>
      <c r="Q62" s="37">
        <f>O62</f>
        <v>9</v>
      </c>
      <c r="R62" s="37">
        <f>VLOOKUP(1,P62:Q66,2,FALSE)</f>
        <v>17</v>
      </c>
      <c r="S62" s="37">
        <f>SUM(O62:O66)-R62</f>
        <v>52</v>
      </c>
      <c r="T62" s="37">
        <f>SUM(N62,S62)</f>
        <v>123</v>
      </c>
      <c r="U62" s="37">
        <f>RANK(T62,T:T,1)</f>
        <v>10</v>
      </c>
      <c r="Z62" s="37">
        <f>IF(E62="м",F62,0)</f>
        <v>419</v>
      </c>
      <c r="AA62" s="37">
        <f>RANK(Z62,Z:Z,0)</f>
        <v>6</v>
      </c>
      <c r="AB62" s="37">
        <f>AA62+H62</f>
        <v>7</v>
      </c>
      <c r="AC62" s="37">
        <f>COUNTIF(Z:Z,Z62)</f>
        <v>2</v>
      </c>
      <c r="AD62" s="37" t="str">
        <f>IF(Z62=0," ",IF(AC62&gt;1,"Булл"," "))</f>
        <v>Булл</v>
      </c>
      <c r="AF62" s="37">
        <f>IF(E62="м",0,F62)</f>
        <v>0</v>
      </c>
      <c r="AG62" s="37">
        <f>RANK(AF62,AF:AF,0)</f>
        <v>28</v>
      </c>
      <c r="AH62" s="37">
        <f>AG62+H62</f>
        <v>29</v>
      </c>
      <c r="AI62" s="37">
        <f>COUNTIF(AF:AF,AF62)</f>
        <v>133</v>
      </c>
      <c r="AJ62" s="37" t="str">
        <f>IF(AF62=0," ",IF(AI62&gt;1,"Булл"," "))</f>
        <v> </v>
      </c>
      <c r="AL62" s="17" t="str">
        <f>A62</f>
        <v>МГСУ</v>
      </c>
      <c r="AM62" s="17" t="str">
        <f>B62</f>
        <v>Оверин Сергей</v>
      </c>
      <c r="AN62" s="17">
        <f>IF(E62="м",1,2)</f>
        <v>1</v>
      </c>
      <c r="AO62" s="17">
        <f>J62</f>
        <v>7</v>
      </c>
    </row>
    <row r="63" spans="1:41" ht="12.75">
      <c r="A63" s="42"/>
      <c r="B63" s="42" t="s">
        <v>103</v>
      </c>
      <c r="C63" s="42"/>
      <c r="D63" s="42"/>
      <c r="E63" s="17" t="s">
        <v>38</v>
      </c>
      <c r="F63" s="43">
        <v>181</v>
      </c>
      <c r="G63" s="35" t="str">
        <f>IF(E63="м",AD63,AJ63)</f>
        <v>Булл</v>
      </c>
      <c r="H63" s="43">
        <v>1</v>
      </c>
      <c r="J63" s="37">
        <f>IF(E63="м",AB63,AH63)</f>
        <v>17</v>
      </c>
      <c r="K63" s="37">
        <f>RANK(J63,J62:J66,0)</f>
        <v>4</v>
      </c>
      <c r="L63" s="37">
        <f>J63</f>
        <v>17</v>
      </c>
      <c r="M63" s="37"/>
      <c r="N63" s="37"/>
      <c r="O63" s="37">
        <f>IF(E63="м",IF(J63&gt;=25,25,VLOOKUP(B63,рез1,2,FALSE)),IF(J63&gt;=25,25,VLOOKUP(B63,рез2,2,FALSE)))</f>
        <v>9</v>
      </c>
      <c r="P63" s="37">
        <f>RANK(O63,O62:O66,0)</f>
        <v>4</v>
      </c>
      <c r="Q63" s="37">
        <f>O63</f>
        <v>9</v>
      </c>
      <c r="R63" s="37"/>
      <c r="S63" s="37"/>
      <c r="Z63" s="37">
        <f>IF(E63="м",F63,0)</f>
        <v>0</v>
      </c>
      <c r="AA63" s="37">
        <f>RANK(Z63,Z:Z,0)</f>
        <v>39</v>
      </c>
      <c r="AB63" s="37">
        <f>AA63+H63</f>
        <v>40</v>
      </c>
      <c r="AC63" s="37">
        <f>COUNTIF(Z:Z,Z63)</f>
        <v>122</v>
      </c>
      <c r="AD63" s="37" t="str">
        <f>IF(Z63=0," ",IF(AC63&gt;1,"Булл"," "))</f>
        <v> </v>
      </c>
      <c r="AF63" s="37">
        <f>IF(E63="м",0,F63)</f>
        <v>181</v>
      </c>
      <c r="AG63" s="37">
        <f>RANK(AF63,AF:AF,0)</f>
        <v>16</v>
      </c>
      <c r="AH63" s="37">
        <f>AG63+H63</f>
        <v>17</v>
      </c>
      <c r="AI63" s="37">
        <f>COUNTIF(AF:AF,AF63)</f>
        <v>2</v>
      </c>
      <c r="AJ63" s="37" t="str">
        <f>IF(AF63=0," ",IF(AI63&gt;1,"Булл"," "))</f>
        <v>Булл</v>
      </c>
      <c r="AL63" s="17">
        <f>A63</f>
        <v>0</v>
      </c>
      <c r="AM63" s="17" t="str">
        <f>B63</f>
        <v>Дементьева Анастасия</v>
      </c>
      <c r="AN63" s="17">
        <f>IF(E63="м",1,2)</f>
        <v>2</v>
      </c>
      <c r="AO63" s="17">
        <f>J63</f>
        <v>17</v>
      </c>
    </row>
    <row r="64" spans="1:41" ht="12.75">
      <c r="A64" s="42"/>
      <c r="B64" s="42" t="s">
        <v>104</v>
      </c>
      <c r="C64" s="42"/>
      <c r="D64" s="42"/>
      <c r="E64" s="17" t="s">
        <v>38</v>
      </c>
      <c r="F64" s="43">
        <v>117</v>
      </c>
      <c r="G64" s="35" t="str">
        <f>IF(E64="м",AD64,AJ64)</f>
        <v>Булл</v>
      </c>
      <c r="H64" s="43">
        <v>1</v>
      </c>
      <c r="J64" s="37">
        <f>IF(E64="м",AB64,AH64)</f>
        <v>23</v>
      </c>
      <c r="K64" s="37">
        <f>RANK(J64,J62:J66,0)</f>
        <v>3</v>
      </c>
      <c r="L64" s="37">
        <f>J64</f>
        <v>23</v>
      </c>
      <c r="M64" s="37"/>
      <c r="N64" s="37"/>
      <c r="O64" s="37">
        <f>IF(E64="м",IF(J64&gt;=25,25,VLOOKUP(B64,рез1,2,FALSE)),IF(J64&gt;=25,25,VLOOKUP(B64,рез2,2,FALSE)))</f>
        <v>17</v>
      </c>
      <c r="P64" s="37">
        <f>RANK(O64,O62:O66,0)</f>
        <v>1</v>
      </c>
      <c r="Q64" s="37">
        <f>O64</f>
        <v>17</v>
      </c>
      <c r="R64" s="37"/>
      <c r="S64" s="37"/>
      <c r="Z64" s="37">
        <f>IF(E64="м",F64,0)</f>
        <v>0</v>
      </c>
      <c r="AA64" s="37">
        <f>RANK(Z64,Z:Z,0)</f>
        <v>39</v>
      </c>
      <c r="AB64" s="37">
        <f>AA64+H64</f>
        <v>40</v>
      </c>
      <c r="AC64" s="37">
        <f>COUNTIF(Z:Z,Z64)</f>
        <v>122</v>
      </c>
      <c r="AD64" s="37" t="str">
        <f>IF(Z64=0," ",IF(AC64&gt;1,"Булл"," "))</f>
        <v> </v>
      </c>
      <c r="AF64" s="37">
        <f>IF(E64="м",0,F64)</f>
        <v>117</v>
      </c>
      <c r="AG64" s="37">
        <f>RANK(AF64,AF:AF,0)</f>
        <v>22</v>
      </c>
      <c r="AH64" s="37">
        <f>AG64+H64</f>
        <v>23</v>
      </c>
      <c r="AI64" s="37">
        <f>COUNTIF(AF:AF,AF64)</f>
        <v>2</v>
      </c>
      <c r="AJ64" s="37" t="str">
        <f>IF(AF64=0," ",IF(AI64&gt;1,"Булл"," "))</f>
        <v>Булл</v>
      </c>
      <c r="AL64" s="17">
        <f>A64</f>
        <v>0</v>
      </c>
      <c r="AM64" s="17" t="str">
        <f>B64</f>
        <v>Белякова Мария</v>
      </c>
      <c r="AN64" s="17">
        <f>IF(E64="м",1,2)</f>
        <v>2</v>
      </c>
      <c r="AO64" s="17">
        <f>J64</f>
        <v>23</v>
      </c>
    </row>
    <row r="65" spans="1:41" ht="12.75">
      <c r="A65" s="42"/>
      <c r="B65" s="42" t="s">
        <v>105</v>
      </c>
      <c r="C65" s="42"/>
      <c r="D65" s="42"/>
      <c r="E65" s="17" t="s">
        <v>34</v>
      </c>
      <c r="F65" s="43">
        <v>265</v>
      </c>
      <c r="G65" s="35" t="str">
        <f>IF(E65="м",AD65,AJ65)</f>
        <v>Булл</v>
      </c>
      <c r="H65" s="43">
        <v>1</v>
      </c>
      <c r="J65" s="37">
        <f>IF(E65="м",AB65,AH65)</f>
        <v>24</v>
      </c>
      <c r="K65" s="37">
        <f>RANK(J65,J62:J66,0)</f>
        <v>1</v>
      </c>
      <c r="L65" s="37">
        <f>J65</f>
        <v>24</v>
      </c>
      <c r="M65" s="37"/>
      <c r="N65" s="37"/>
      <c r="O65" s="37">
        <f>IF(E65="м",IF(J65&gt;=25,25,VLOOKUP(B65,рез1,2,FALSE)),IF(J65&gt;=25,25,VLOOKUP(B65,рез2,2,FALSE)))</f>
        <v>17</v>
      </c>
      <c r="P65" s="37">
        <f>RANK(O65,O62:O66,0)</f>
        <v>1</v>
      </c>
      <c r="Q65" s="37">
        <f>O65</f>
        <v>17</v>
      </c>
      <c r="R65" s="37"/>
      <c r="S65" s="37"/>
      <c r="Z65" s="37">
        <f>IF(E65="м",F65,0)</f>
        <v>265</v>
      </c>
      <c r="AA65" s="37">
        <f>RANK(Z65,Z:Z,0)</f>
        <v>23</v>
      </c>
      <c r="AB65" s="37">
        <f>AA65+H65</f>
        <v>24</v>
      </c>
      <c r="AC65" s="37">
        <f>COUNTIF(Z:Z,Z65)</f>
        <v>2</v>
      </c>
      <c r="AD65" s="37" t="str">
        <f>IF(Z65=0," ",IF(AC65&gt;1,"Булл"," "))</f>
        <v>Булл</v>
      </c>
      <c r="AF65" s="37">
        <f>IF(E65="м",0,F65)</f>
        <v>0</v>
      </c>
      <c r="AG65" s="37">
        <f>RANK(AF65,AF:AF,0)</f>
        <v>28</v>
      </c>
      <c r="AH65" s="37">
        <f>AG65+H65</f>
        <v>29</v>
      </c>
      <c r="AI65" s="37">
        <f>COUNTIF(AF:AF,AF65)</f>
        <v>133</v>
      </c>
      <c r="AJ65" s="37" t="str">
        <f>IF(AF65=0," ",IF(AI65&gt;1,"Булл"," "))</f>
        <v> </v>
      </c>
      <c r="AL65" s="17">
        <f>A65</f>
        <v>0</v>
      </c>
      <c r="AM65" s="17" t="str">
        <f>B65</f>
        <v>Золотарев Михаил</v>
      </c>
      <c r="AN65" s="17">
        <f>IF(E65="м",1,2)</f>
        <v>1</v>
      </c>
      <c r="AO65" s="17">
        <f>J65</f>
        <v>24</v>
      </c>
    </row>
    <row r="66" spans="1:41" ht="12.75">
      <c r="A66" s="44"/>
      <c r="B66" s="44" t="s">
        <v>106</v>
      </c>
      <c r="C66" s="44"/>
      <c r="D66" s="44"/>
      <c r="E66" s="17" t="s">
        <v>38</v>
      </c>
      <c r="F66" s="45">
        <v>116</v>
      </c>
      <c r="G66" s="35" t="str">
        <f>IF(E66="м",AD66,AJ66)</f>
        <v> </v>
      </c>
      <c r="H66" s="45"/>
      <c r="I66" s="5"/>
      <c r="J66" s="37">
        <f>IF(E66="м",AB66,AH66)</f>
        <v>24</v>
      </c>
      <c r="K66" s="37">
        <f>RANK(J66,J62:J66,0)</f>
        <v>1</v>
      </c>
      <c r="L66" s="37">
        <f>J66</f>
        <v>24</v>
      </c>
      <c r="M66" s="37"/>
      <c r="N66" s="37"/>
      <c r="O66" s="37">
        <f>IF(E66="м",IF(J66&gt;=25,25,VLOOKUP(B66,рез1,2,FALSE)),IF(J66&gt;=25,25,VLOOKUP(B66,рез2,2,FALSE)))</f>
        <v>17</v>
      </c>
      <c r="P66" s="37">
        <f>RANK(O66,O62:O66,0)</f>
        <v>1</v>
      </c>
      <c r="Q66" s="37">
        <f>O66</f>
        <v>17</v>
      </c>
      <c r="R66" s="37"/>
      <c r="S66" s="37"/>
      <c r="Z66" s="37">
        <f>IF(E66="м",F66,0)</f>
        <v>0</v>
      </c>
      <c r="AA66" s="37">
        <f>RANK(Z66,Z:Z,0)</f>
        <v>39</v>
      </c>
      <c r="AB66" s="37">
        <f>AA66+H66</f>
        <v>39</v>
      </c>
      <c r="AC66" s="37">
        <f>COUNTIF(Z:Z,Z66)</f>
        <v>122</v>
      </c>
      <c r="AD66" s="37" t="str">
        <f>IF(Z66=0," ",IF(AC66&gt;1,"Булл"," "))</f>
        <v> </v>
      </c>
      <c r="AF66" s="37">
        <f>IF(E66="м",0,F66)</f>
        <v>116</v>
      </c>
      <c r="AG66" s="37">
        <f>RANK(AF66,AF:AF,0)</f>
        <v>24</v>
      </c>
      <c r="AH66" s="37">
        <f>AG66+H66</f>
        <v>24</v>
      </c>
      <c r="AI66" s="37">
        <f>COUNTIF(AF:AF,AF66)</f>
        <v>1</v>
      </c>
      <c r="AJ66" s="37" t="str">
        <f>IF(AF66=0," ",IF(AI66&gt;1,"Булл"," "))</f>
        <v> </v>
      </c>
      <c r="AL66" s="17">
        <f>A66</f>
        <v>0</v>
      </c>
      <c r="AM66" s="17" t="str">
        <f>B66</f>
        <v>Жогина Виктория</v>
      </c>
      <c r="AN66" s="17">
        <f>IF(E66="м",1,2)</f>
        <v>2</v>
      </c>
      <c r="AO66" s="17">
        <f>J66</f>
        <v>24</v>
      </c>
    </row>
    <row r="67" spans="1:41" ht="12.75">
      <c r="A67" s="42" t="s">
        <v>107</v>
      </c>
      <c r="B67" s="42" t="s">
        <v>108</v>
      </c>
      <c r="C67" s="42"/>
      <c r="D67" s="42"/>
      <c r="E67" s="17" t="s">
        <v>34</v>
      </c>
      <c r="F67" s="43">
        <v>681</v>
      </c>
      <c r="G67" s="35" t="str">
        <f>IF(E67="м",AD67,AJ67)</f>
        <v> </v>
      </c>
      <c r="H67" s="43"/>
      <c r="J67" s="37">
        <f>IF(E67="м",AB67,AH67)</f>
        <v>1</v>
      </c>
      <c r="K67" s="37">
        <f>RANK(J67,J67:J71,0)</f>
        <v>5</v>
      </c>
      <c r="L67" s="37">
        <f>J67</f>
        <v>1</v>
      </c>
      <c r="M67" s="37">
        <f>VLOOKUP(1,K67:L71,2,FALSE)</f>
        <v>37</v>
      </c>
      <c r="N67" s="37">
        <f>SUM(J67:J71)-M67</f>
        <v>82</v>
      </c>
      <c r="O67" s="37">
        <f>IF(E67="м",IF(J67&gt;=25,25,VLOOKUP(B67,рез1,2,FALSE)),IF(J67&gt;=25,25,VLOOKUP(B67,рез2,2,FALSE)))</f>
        <v>2</v>
      </c>
      <c r="P67" s="37">
        <f>RANK(O67,O67:O71,0)</f>
        <v>5</v>
      </c>
      <c r="Q67" s="37">
        <f>O67</f>
        <v>2</v>
      </c>
      <c r="R67" s="37">
        <f>VLOOKUP(1,P67:Q71,2,FALSE)</f>
        <v>25</v>
      </c>
      <c r="S67" s="37">
        <f>SUM(O67:O71)-R67</f>
        <v>69</v>
      </c>
      <c r="T67" s="37">
        <f>SUM(N67,S67)</f>
        <v>151</v>
      </c>
      <c r="U67" s="37">
        <f>RANK(T67,T:T,1)</f>
        <v>11</v>
      </c>
      <c r="Z67" s="37">
        <f>IF(E67="м",F67,0)</f>
        <v>681</v>
      </c>
      <c r="AA67" s="37">
        <f>RANK(Z67,Z:Z,0)</f>
        <v>1</v>
      </c>
      <c r="AB67" s="37">
        <f>AA67+H67</f>
        <v>1</v>
      </c>
      <c r="AC67" s="37">
        <f>COUNTIF(Z:Z,Z67)</f>
        <v>1</v>
      </c>
      <c r="AD67" s="37" t="str">
        <f>IF(Z67=0," ",IF(AC67&gt;1,"Булл"," "))</f>
        <v> </v>
      </c>
      <c r="AF67" s="37">
        <f>IF(E67="м",0,F67)</f>
        <v>0</v>
      </c>
      <c r="AG67" s="37">
        <f>RANK(AF67,AF:AF,0)</f>
        <v>28</v>
      </c>
      <c r="AH67" s="37">
        <f>AG67+H67</f>
        <v>28</v>
      </c>
      <c r="AI67" s="37">
        <f>COUNTIF(AF:AF,AF67)</f>
        <v>133</v>
      </c>
      <c r="AJ67" s="37" t="str">
        <f>IF(AF67=0," ",IF(AI67&gt;1,"Булл"," "))</f>
        <v> </v>
      </c>
      <c r="AL67" s="17" t="str">
        <f>A67</f>
        <v>РГСУ</v>
      </c>
      <c r="AM67" s="17" t="str">
        <f>B67</f>
        <v>Бочков Антон</v>
      </c>
      <c r="AN67" s="17">
        <f>IF(E67="м",1,2)</f>
        <v>1</v>
      </c>
      <c r="AO67" s="17">
        <f>J67</f>
        <v>1</v>
      </c>
    </row>
    <row r="68" spans="1:41" ht="12.75">
      <c r="A68" s="42"/>
      <c r="B68" s="42" t="s">
        <v>109</v>
      </c>
      <c r="C68" s="42"/>
      <c r="D68" s="42"/>
      <c r="E68" s="17" t="s">
        <v>34</v>
      </c>
      <c r="F68" s="43">
        <v>266</v>
      </c>
      <c r="G68" s="35" t="str">
        <f>IF(E68="м",AD68,AJ68)</f>
        <v> </v>
      </c>
      <c r="H68" s="43"/>
      <c r="J68" s="37">
        <f>IF(E68="м",AB68,AH68)</f>
        <v>22</v>
      </c>
      <c r="K68" s="37">
        <f>RANK(J68,J67:J71,0)</f>
        <v>4</v>
      </c>
      <c r="L68" s="37">
        <f>J68</f>
        <v>22</v>
      </c>
      <c r="M68" s="37"/>
      <c r="N68" s="37"/>
      <c r="O68" s="37">
        <f>IF(E68="м",IF(J68&gt;=25,25,VLOOKUP(B68,рез1,2,FALSE)),IF(J68&gt;=25,25,VLOOKUP(B68,рез2,2,FALSE)))</f>
        <v>17</v>
      </c>
      <c r="P68" s="37">
        <f>RANK(O68,O67:O71,0)</f>
        <v>4</v>
      </c>
      <c r="Q68" s="37">
        <f>O68</f>
        <v>17</v>
      </c>
      <c r="R68" s="37"/>
      <c r="S68" s="37"/>
      <c r="Z68" s="37">
        <f>IF(E68="м",F68,0)</f>
        <v>266</v>
      </c>
      <c r="AA68" s="37">
        <f>RANK(Z68,Z:Z,0)</f>
        <v>22</v>
      </c>
      <c r="AB68" s="37">
        <f>AA68+H68</f>
        <v>22</v>
      </c>
      <c r="AC68" s="37">
        <f>COUNTIF(Z:Z,Z68)</f>
        <v>1</v>
      </c>
      <c r="AD68" s="37" t="str">
        <f>IF(Z68=0," ",IF(AC68&gt;1,"Булл"," "))</f>
        <v> </v>
      </c>
      <c r="AF68" s="37">
        <f>IF(E68="м",0,F68)</f>
        <v>0</v>
      </c>
      <c r="AG68" s="37">
        <f>RANK(AF68,AF:AF,0)</f>
        <v>28</v>
      </c>
      <c r="AH68" s="37">
        <f>AG68+H68</f>
        <v>28</v>
      </c>
      <c r="AI68" s="37">
        <f>COUNTIF(AF:AF,AF68)</f>
        <v>133</v>
      </c>
      <c r="AJ68" s="37" t="str">
        <f>IF(AF68=0," ",IF(AI68&gt;1,"Булл"," "))</f>
        <v> </v>
      </c>
      <c r="AL68" s="17">
        <f>A68</f>
        <v>0</v>
      </c>
      <c r="AM68" s="17" t="str">
        <f>B68</f>
        <v>Федоров Станислав</v>
      </c>
      <c r="AN68" s="17">
        <f>IF(E68="м",1,2)</f>
        <v>1</v>
      </c>
      <c r="AO68" s="17">
        <f>J68</f>
        <v>22</v>
      </c>
    </row>
    <row r="69" spans="1:41" ht="12.75">
      <c r="A69" s="42"/>
      <c r="B69" s="42" t="s">
        <v>110</v>
      </c>
      <c r="C69" s="42"/>
      <c r="D69" s="42"/>
      <c r="E69" s="17" t="s">
        <v>38</v>
      </c>
      <c r="F69" s="43">
        <v>109</v>
      </c>
      <c r="G69" s="35" t="str">
        <f>IF(E69="м",AD69,AJ69)</f>
        <v> </v>
      </c>
      <c r="H69" s="43"/>
      <c r="J69" s="37">
        <f>IF(E69="м",AB69,AH69)</f>
        <v>25</v>
      </c>
      <c r="K69" s="37">
        <f>RANK(J69,J67:J71,0)</f>
        <v>3</v>
      </c>
      <c r="L69" s="37">
        <f>J69</f>
        <v>25</v>
      </c>
      <c r="M69" s="37"/>
      <c r="N69" s="37"/>
      <c r="O69" s="37">
        <f>IF(E69="м",IF(J69&gt;=25,25,VLOOKUP(B69,рез1,2,FALSE)),IF(J69&gt;=25,25,VLOOKUP(B69,рез2,2,FALSE)))</f>
        <v>25</v>
      </c>
      <c r="P69" s="37">
        <f>RANK(O69,O67:O71,0)</f>
        <v>1</v>
      </c>
      <c r="Q69" s="37">
        <f>O69</f>
        <v>25</v>
      </c>
      <c r="R69" s="37"/>
      <c r="S69" s="37"/>
      <c r="Z69" s="37">
        <f>IF(E69="м",F69,0)</f>
        <v>0</v>
      </c>
      <c r="AA69" s="37">
        <f>RANK(Z69,Z:Z,0)</f>
        <v>39</v>
      </c>
      <c r="AB69" s="37">
        <f>AA69+H69</f>
        <v>39</v>
      </c>
      <c r="AC69" s="37">
        <f>COUNTIF(Z:Z,Z69)</f>
        <v>122</v>
      </c>
      <c r="AD69" s="37" t="str">
        <f>IF(Z69=0," ",IF(AC69&gt;1,"Булл"," "))</f>
        <v> </v>
      </c>
      <c r="AF69" s="37">
        <f>IF(E69="м",0,F69)</f>
        <v>109</v>
      </c>
      <c r="AG69" s="37">
        <f>RANK(AF69,AF:AF,0)</f>
        <v>25</v>
      </c>
      <c r="AH69" s="37">
        <f>AG69+H69</f>
        <v>25</v>
      </c>
      <c r="AI69" s="37">
        <f>COUNTIF(AF:AF,AF69)</f>
        <v>1</v>
      </c>
      <c r="AJ69" s="37" t="str">
        <f>IF(AF69=0," ",IF(AI69&gt;1,"Булл"," "))</f>
        <v> </v>
      </c>
      <c r="AL69" s="17">
        <f>A69</f>
        <v>0</v>
      </c>
      <c r="AM69" s="17" t="str">
        <f>B69</f>
        <v>Елагина Елизавета</v>
      </c>
      <c r="AN69" s="17">
        <f>IF(E69="м",1,2)</f>
        <v>2</v>
      </c>
      <c r="AO69" s="17">
        <f>J69</f>
        <v>25</v>
      </c>
    </row>
    <row r="70" spans="1:41" ht="12.75">
      <c r="A70" s="42"/>
      <c r="B70" s="42" t="s">
        <v>111</v>
      </c>
      <c r="C70" s="42"/>
      <c r="D70" s="42"/>
      <c r="E70" s="17" t="s">
        <v>34</v>
      </c>
      <c r="F70" s="43">
        <v>180</v>
      </c>
      <c r="G70" s="35" t="str">
        <f>IF(E70="м",AD70,AJ70)</f>
        <v> </v>
      </c>
      <c r="H70" s="43"/>
      <c r="J70" s="37">
        <f>IF(E70="м",AB70,AH70)</f>
        <v>34</v>
      </c>
      <c r="K70" s="37">
        <f>RANK(J70,J67:J71,0)</f>
        <v>2</v>
      </c>
      <c r="L70" s="37">
        <f>J70</f>
        <v>34</v>
      </c>
      <c r="M70" s="37"/>
      <c r="N70" s="37"/>
      <c r="O70" s="37">
        <f>IF(E70="м",IF(J70&gt;=25,25,VLOOKUP(B70,рез1,2,FALSE)),IF(J70&gt;=25,25,VLOOKUP(B70,рез2,2,FALSE)))</f>
        <v>25</v>
      </c>
      <c r="P70" s="37">
        <f>RANK(O70,O67:O71,0)</f>
        <v>1</v>
      </c>
      <c r="Q70" s="37">
        <f>O70</f>
        <v>25</v>
      </c>
      <c r="R70" s="37"/>
      <c r="S70" s="37"/>
      <c r="Z70" s="37">
        <f>IF(E70="м",F70,0)</f>
        <v>180</v>
      </c>
      <c r="AA70" s="37">
        <f>RANK(Z70,Z:Z,0)</f>
        <v>34</v>
      </c>
      <c r="AB70" s="37">
        <f>AA70+H70</f>
        <v>34</v>
      </c>
      <c r="AC70" s="37">
        <f>COUNTIF(Z:Z,Z70)</f>
        <v>1</v>
      </c>
      <c r="AD70" s="37" t="str">
        <f>IF(Z70=0," ",IF(AC70&gt;1,"Булл"," "))</f>
        <v> </v>
      </c>
      <c r="AF70" s="37">
        <f>IF(E70="м",0,F70)</f>
        <v>0</v>
      </c>
      <c r="AG70" s="37">
        <f>RANK(AF70,AF:AF,0)</f>
        <v>28</v>
      </c>
      <c r="AH70" s="37">
        <f>AG70+H70</f>
        <v>28</v>
      </c>
      <c r="AI70" s="37">
        <f>COUNTIF(AF:AF,AF70)</f>
        <v>133</v>
      </c>
      <c r="AJ70" s="37" t="str">
        <f>IF(AF70=0," ",IF(AI70&gt;1,"Булл"," "))</f>
        <v> </v>
      </c>
      <c r="AL70" s="17">
        <f>A70</f>
        <v>0</v>
      </c>
      <c r="AM70" s="17" t="str">
        <f>B70</f>
        <v>Полевой Михаил</v>
      </c>
      <c r="AN70" s="17">
        <f>IF(E70="м",1,2)</f>
        <v>1</v>
      </c>
      <c r="AO70" s="17">
        <f>J70</f>
        <v>34</v>
      </c>
    </row>
    <row r="71" spans="1:41" ht="12.75">
      <c r="A71" s="44"/>
      <c r="B71" s="44" t="s">
        <v>112</v>
      </c>
      <c r="C71" s="44"/>
      <c r="D71" s="44"/>
      <c r="E71" s="17" t="s">
        <v>34</v>
      </c>
      <c r="F71" s="45">
        <v>87</v>
      </c>
      <c r="G71" s="35" t="str">
        <f>IF(E71="м",AD71,AJ71)</f>
        <v> </v>
      </c>
      <c r="H71" s="45"/>
      <c r="I71" s="5"/>
      <c r="J71" s="37">
        <f>IF(E71="м",AB71,AH71)</f>
        <v>37</v>
      </c>
      <c r="K71" s="37">
        <f>RANK(J71,J67:J71,0)</f>
        <v>1</v>
      </c>
      <c r="L71" s="37">
        <f>J71</f>
        <v>37</v>
      </c>
      <c r="M71" s="37"/>
      <c r="N71" s="37"/>
      <c r="O71" s="37">
        <f>IF(E71="м",IF(J71&gt;=25,25,VLOOKUP(B71,рез1,2,FALSE)),IF(J71&gt;=25,25,VLOOKUP(B71,рез2,2,FALSE)))</f>
        <v>25</v>
      </c>
      <c r="P71" s="37">
        <f>RANK(O71,O67:O71,0)</f>
        <v>1</v>
      </c>
      <c r="Q71" s="37">
        <f>O71</f>
        <v>25</v>
      </c>
      <c r="R71" s="37"/>
      <c r="S71" s="37"/>
      <c r="Z71" s="37">
        <f>IF(E71="м",F71,0)</f>
        <v>87</v>
      </c>
      <c r="AA71" s="37">
        <f>RANK(Z71,Z:Z,0)</f>
        <v>37</v>
      </c>
      <c r="AB71" s="37">
        <f>AA71+H71</f>
        <v>37</v>
      </c>
      <c r="AC71" s="37">
        <f>COUNTIF(Z:Z,Z71)</f>
        <v>1</v>
      </c>
      <c r="AD71" s="37" t="str">
        <f>IF(Z71=0," ",IF(AC71&gt;1,"Булл"," "))</f>
        <v> </v>
      </c>
      <c r="AF71" s="37">
        <f>IF(E71="м",0,F71)</f>
        <v>0</v>
      </c>
      <c r="AG71" s="37">
        <f>RANK(AF71,AF:AF,0)</f>
        <v>28</v>
      </c>
      <c r="AH71" s="37">
        <f>AG71+H71</f>
        <v>28</v>
      </c>
      <c r="AI71" s="37">
        <f>COUNTIF(AF:AF,AF71)</f>
        <v>133</v>
      </c>
      <c r="AJ71" s="37" t="str">
        <f>IF(AF71=0," ",IF(AI71&gt;1,"Булл"," "))</f>
        <v> </v>
      </c>
      <c r="AL71" s="17">
        <f>A71</f>
        <v>0</v>
      </c>
      <c r="AM71" s="17" t="str">
        <f>B71</f>
        <v>Парижев Ибрагим</v>
      </c>
      <c r="AN71" s="17">
        <f>IF(E71="м",1,2)</f>
        <v>1</v>
      </c>
      <c r="AO71" s="17">
        <f>J71</f>
        <v>37</v>
      </c>
    </row>
    <row r="72" spans="1:41" ht="12.75">
      <c r="A72" s="42"/>
      <c r="B72" s="42"/>
      <c r="C72" s="42"/>
      <c r="D72" s="42"/>
      <c r="E72" s="17" t="s">
        <v>34</v>
      </c>
      <c r="F72" s="43"/>
      <c r="G72" s="35" t="str">
        <f>IF(E72="м",AD72,AJ72)</f>
        <v> </v>
      </c>
      <c r="H72" s="43"/>
      <c r="J72" s="37">
        <f>IF(E72="м",AB72,AH72)</f>
        <v>39</v>
      </c>
      <c r="K72" s="37">
        <f>RANK(J72,J72:J76,0)</f>
        <v>1</v>
      </c>
      <c r="L72" s="37">
        <f>J72</f>
        <v>39</v>
      </c>
      <c r="M72" s="37">
        <f>VLOOKUP(1,K72:L76,2,FALSE)</f>
        <v>39</v>
      </c>
      <c r="N72" s="37">
        <f>SUM(J72:J76)-M72</f>
        <v>156</v>
      </c>
      <c r="O72" s="37">
        <f>IF(E72="м",IF(J72&gt;=25,25,VLOOKUP(B72,рез1,2,FALSE)),IF(J72&gt;=25,25,VLOOKUP(B72,рез2,2,FALSE)))</f>
        <v>25</v>
      </c>
      <c r="P72" s="37">
        <f>RANK(O72,O72:O76,0)</f>
        <v>1</v>
      </c>
      <c r="Q72" s="37">
        <f>O72</f>
        <v>25</v>
      </c>
      <c r="R72" s="37">
        <f>VLOOKUP(1,P72:Q76,2,FALSE)</f>
        <v>25</v>
      </c>
      <c r="S72" s="37">
        <f>SUM(O72:O76)-R72</f>
        <v>100</v>
      </c>
      <c r="T72" s="37">
        <f>SUM(N72,S72)</f>
        <v>256</v>
      </c>
      <c r="U72" s="37">
        <f>RANK(T72,T:T,1)</f>
        <v>15</v>
      </c>
      <c r="Z72" s="37">
        <f>IF(E72="м",F72,0)</f>
        <v>0</v>
      </c>
      <c r="AA72" s="37">
        <f>RANK(Z72,Z:Z,0)</f>
        <v>39</v>
      </c>
      <c r="AB72" s="37">
        <f>AA72+H72</f>
        <v>39</v>
      </c>
      <c r="AC72" s="37">
        <f>COUNTIF(Z:Z,Z72)</f>
        <v>122</v>
      </c>
      <c r="AD72" s="37" t="str">
        <f>IF(Z72=0," ",IF(AC72&gt;1,"Булл"," "))</f>
        <v> </v>
      </c>
      <c r="AF72" s="37">
        <f>IF(E72="м",0,F72)</f>
        <v>0</v>
      </c>
      <c r="AG72" s="37">
        <f>RANK(AF72,AF:AF,0)</f>
        <v>28</v>
      </c>
      <c r="AH72" s="37">
        <f>AG72+H72</f>
        <v>28</v>
      </c>
      <c r="AI72" s="37">
        <f>COUNTIF(AF:AF,AF72)</f>
        <v>133</v>
      </c>
      <c r="AJ72" s="37" t="str">
        <f>IF(AF72=0," ",IF(AI72&gt;1,"Булл"," "))</f>
        <v> </v>
      </c>
      <c r="AL72" s="17">
        <f>A72</f>
        <v>0</v>
      </c>
      <c r="AM72" s="17">
        <f>B72</f>
        <v>0</v>
      </c>
      <c r="AN72" s="17">
        <f>IF(E72="м",1,2)</f>
        <v>1</v>
      </c>
      <c r="AO72" s="17">
        <f>J72</f>
        <v>39</v>
      </c>
    </row>
    <row r="73" spans="1:41" ht="12.75">
      <c r="A73" s="42"/>
      <c r="B73" s="42"/>
      <c r="C73" s="42"/>
      <c r="D73" s="42"/>
      <c r="E73" s="17" t="s">
        <v>34</v>
      </c>
      <c r="F73" s="43"/>
      <c r="G73" s="35" t="str">
        <f>IF(E73="м",AD73,AJ73)</f>
        <v> </v>
      </c>
      <c r="H73" s="43"/>
      <c r="J73" s="37">
        <f>IF(E73="м",AB73,AH73)</f>
        <v>39</v>
      </c>
      <c r="K73" s="37">
        <f>RANK(J73,J72:J76,0)</f>
        <v>1</v>
      </c>
      <c r="L73" s="37">
        <f>J73</f>
        <v>39</v>
      </c>
      <c r="M73" s="37"/>
      <c r="N73" s="37"/>
      <c r="O73" s="37">
        <f>IF(E73="м",IF(J73&gt;=25,25,VLOOKUP(B73,рез1,2,FALSE)),IF(J73&gt;=25,25,VLOOKUP(B73,рез2,2,FALSE)))</f>
        <v>25</v>
      </c>
      <c r="P73" s="37">
        <f>RANK(O73,O72:O76,0)</f>
        <v>1</v>
      </c>
      <c r="Q73" s="37">
        <f>O73</f>
        <v>25</v>
      </c>
      <c r="R73" s="37"/>
      <c r="S73" s="37"/>
      <c r="Z73" s="37">
        <f>IF(E73="м",F73,0)</f>
        <v>0</v>
      </c>
      <c r="AA73" s="37">
        <f>RANK(Z73,Z:Z,0)</f>
        <v>39</v>
      </c>
      <c r="AB73" s="37">
        <f>AA73+H73</f>
        <v>39</v>
      </c>
      <c r="AC73" s="37">
        <f>COUNTIF(Z:Z,Z73)</f>
        <v>122</v>
      </c>
      <c r="AD73" s="37" t="str">
        <f>IF(Z73=0," ",IF(AC73&gt;1,"Булл"," "))</f>
        <v> </v>
      </c>
      <c r="AF73" s="37">
        <f>IF(E73="м",0,F73)</f>
        <v>0</v>
      </c>
      <c r="AG73" s="37">
        <f>RANK(AF73,AF:AF,0)</f>
        <v>28</v>
      </c>
      <c r="AH73" s="37">
        <f>AG73+H73</f>
        <v>28</v>
      </c>
      <c r="AI73" s="37">
        <f>COUNTIF(AF:AF,AF73)</f>
        <v>133</v>
      </c>
      <c r="AJ73" s="37" t="str">
        <f>IF(AF73=0," ",IF(AI73&gt;1,"Булл"," "))</f>
        <v> </v>
      </c>
      <c r="AL73" s="17">
        <f>A73</f>
        <v>0</v>
      </c>
      <c r="AM73" s="17">
        <f>B73</f>
        <v>0</v>
      </c>
      <c r="AN73" s="17">
        <f>IF(E73="м",1,2)</f>
        <v>1</v>
      </c>
      <c r="AO73" s="17">
        <f>J73</f>
        <v>39</v>
      </c>
    </row>
    <row r="74" spans="1:41" ht="12.75">
      <c r="A74" s="42"/>
      <c r="B74" s="42"/>
      <c r="C74" s="42"/>
      <c r="D74" s="42"/>
      <c r="E74" s="17" t="s">
        <v>34</v>
      </c>
      <c r="F74" s="43"/>
      <c r="G74" s="35" t="str">
        <f>IF(E74="м",AD74,AJ74)</f>
        <v> </v>
      </c>
      <c r="H74" s="43"/>
      <c r="J74" s="37">
        <f>IF(E74="м",AB74,AH74)</f>
        <v>39</v>
      </c>
      <c r="K74" s="37">
        <f>RANK(J74,J72:J76,0)</f>
        <v>1</v>
      </c>
      <c r="L74" s="37">
        <f>J74</f>
        <v>39</v>
      </c>
      <c r="M74" s="37"/>
      <c r="N74" s="37"/>
      <c r="O74" s="37">
        <f>IF(E74="м",IF(J74&gt;=25,25,VLOOKUP(B74,рез1,2,FALSE)),IF(J74&gt;=25,25,VLOOKUP(B74,рез2,2,FALSE)))</f>
        <v>25</v>
      </c>
      <c r="P74" s="37">
        <f>RANK(O74,O72:O76,0)</f>
        <v>1</v>
      </c>
      <c r="Q74" s="37">
        <f>O74</f>
        <v>25</v>
      </c>
      <c r="R74" s="37"/>
      <c r="S74" s="37"/>
      <c r="Z74" s="37">
        <f>IF(E74="м",F74,0)</f>
        <v>0</v>
      </c>
      <c r="AA74" s="37">
        <f>RANK(Z74,Z:Z,0)</f>
        <v>39</v>
      </c>
      <c r="AB74" s="37">
        <f>AA74+H74</f>
        <v>39</v>
      </c>
      <c r="AC74" s="37">
        <f>COUNTIF(Z:Z,Z74)</f>
        <v>122</v>
      </c>
      <c r="AD74" s="37" t="str">
        <f>IF(Z74=0," ",IF(AC74&gt;1,"Булл"," "))</f>
        <v> </v>
      </c>
      <c r="AF74" s="37">
        <f>IF(E74="м",0,F74)</f>
        <v>0</v>
      </c>
      <c r="AG74" s="37">
        <f>RANK(AF74,AF:AF,0)</f>
        <v>28</v>
      </c>
      <c r="AH74" s="37">
        <f>AG74+H74</f>
        <v>28</v>
      </c>
      <c r="AI74" s="37">
        <f>COUNTIF(AF:AF,AF74)</f>
        <v>133</v>
      </c>
      <c r="AJ74" s="37" t="str">
        <f>IF(AF74=0," ",IF(AI74&gt;1,"Булл"," "))</f>
        <v> </v>
      </c>
      <c r="AL74" s="17">
        <f>A74</f>
        <v>0</v>
      </c>
      <c r="AM74" s="17">
        <f>B74</f>
        <v>0</v>
      </c>
      <c r="AN74" s="17">
        <f>IF(E74="м",1,2)</f>
        <v>1</v>
      </c>
      <c r="AO74" s="17">
        <f>J74</f>
        <v>39</v>
      </c>
    </row>
    <row r="75" spans="1:41" ht="12.75">
      <c r="A75" s="42"/>
      <c r="B75" s="42"/>
      <c r="C75" s="42"/>
      <c r="D75" s="42"/>
      <c r="E75" s="17" t="s">
        <v>34</v>
      </c>
      <c r="F75" s="43"/>
      <c r="G75" s="35" t="str">
        <f>IF(E75="м",AD75,AJ75)</f>
        <v> </v>
      </c>
      <c r="H75" s="43"/>
      <c r="J75" s="37">
        <f>IF(E75="м",AB75,AH75)</f>
        <v>39</v>
      </c>
      <c r="K75" s="37">
        <f>RANK(J75,J72:J76,0)</f>
        <v>1</v>
      </c>
      <c r="L75" s="37">
        <f>J75</f>
        <v>39</v>
      </c>
      <c r="M75" s="37"/>
      <c r="N75" s="37"/>
      <c r="O75" s="37">
        <f>IF(E75="м",IF(J75&gt;=25,25,VLOOKUP(B75,рез1,2,FALSE)),IF(J75&gt;=25,25,VLOOKUP(B75,рез2,2,FALSE)))</f>
        <v>25</v>
      </c>
      <c r="P75" s="37">
        <f>RANK(O75,O72:O76,0)</f>
        <v>1</v>
      </c>
      <c r="Q75" s="37">
        <f>O75</f>
        <v>25</v>
      </c>
      <c r="R75" s="37"/>
      <c r="S75" s="37"/>
      <c r="Z75" s="37">
        <f>IF(E75="м",F75,0)</f>
        <v>0</v>
      </c>
      <c r="AA75" s="37">
        <f>RANK(Z75,Z:Z,0)</f>
        <v>39</v>
      </c>
      <c r="AB75" s="37">
        <f>AA75+H75</f>
        <v>39</v>
      </c>
      <c r="AC75" s="37">
        <f>COUNTIF(Z:Z,Z75)</f>
        <v>122</v>
      </c>
      <c r="AD75" s="37" t="str">
        <f>IF(Z75=0," ",IF(AC75&gt;1,"Булл"," "))</f>
        <v> </v>
      </c>
      <c r="AF75" s="37">
        <f>IF(E75="м",0,F75)</f>
        <v>0</v>
      </c>
      <c r="AG75" s="37">
        <f>RANK(AF75,AF:AF,0)</f>
        <v>28</v>
      </c>
      <c r="AH75" s="37">
        <f>AG75+H75</f>
        <v>28</v>
      </c>
      <c r="AI75" s="37">
        <f>COUNTIF(AF:AF,AF75)</f>
        <v>133</v>
      </c>
      <c r="AJ75" s="37" t="str">
        <f>IF(AF75=0," ",IF(AI75&gt;1,"Булл"," "))</f>
        <v> </v>
      </c>
      <c r="AL75" s="17">
        <f>A75</f>
        <v>0</v>
      </c>
      <c r="AM75" s="17">
        <f>B75</f>
        <v>0</v>
      </c>
      <c r="AN75" s="17">
        <f>IF(E75="м",1,2)</f>
        <v>1</v>
      </c>
      <c r="AO75" s="17">
        <f>J75</f>
        <v>39</v>
      </c>
    </row>
    <row r="76" spans="1:41" ht="12.75">
      <c r="A76" s="44"/>
      <c r="B76" s="44"/>
      <c r="C76" s="44"/>
      <c r="D76" s="44"/>
      <c r="E76" s="17" t="s">
        <v>34</v>
      </c>
      <c r="F76" s="45"/>
      <c r="G76" s="35" t="str">
        <f>IF(E76="м",AD76,AJ76)</f>
        <v> </v>
      </c>
      <c r="H76" s="45"/>
      <c r="I76" s="5"/>
      <c r="J76" s="37">
        <f>IF(E76="м",AB76,AH76)</f>
        <v>39</v>
      </c>
      <c r="K76" s="37">
        <f>RANK(J76,J72:J76,0)</f>
        <v>1</v>
      </c>
      <c r="L76" s="37">
        <f>J76</f>
        <v>39</v>
      </c>
      <c r="M76" s="37"/>
      <c r="N76" s="37"/>
      <c r="O76" s="37">
        <f>IF(E76="м",IF(J76&gt;=25,25,VLOOKUP(B76,рез1,2,FALSE)),IF(J76&gt;=25,25,VLOOKUP(B76,рез2,2,FALSE)))</f>
        <v>25</v>
      </c>
      <c r="P76" s="37">
        <f>RANK(O76,O72:O76,0)</f>
        <v>1</v>
      </c>
      <c r="Q76" s="37">
        <f>O76</f>
        <v>25</v>
      </c>
      <c r="R76" s="37"/>
      <c r="S76" s="37"/>
      <c r="Z76" s="37">
        <f>IF(E76="м",F76,0)</f>
        <v>0</v>
      </c>
      <c r="AA76" s="37">
        <f>RANK(Z76,Z:Z,0)</f>
        <v>39</v>
      </c>
      <c r="AB76" s="37">
        <f>AA76+H76</f>
        <v>39</v>
      </c>
      <c r="AC76" s="37">
        <f>COUNTIF(Z:Z,Z76)</f>
        <v>122</v>
      </c>
      <c r="AD76" s="37" t="str">
        <f>IF(Z76=0," ",IF(AC76&gt;1,"Булл"," "))</f>
        <v> </v>
      </c>
      <c r="AF76" s="37">
        <f>IF(E76="м",0,F76)</f>
        <v>0</v>
      </c>
      <c r="AG76" s="37">
        <f>RANK(AF76,AF:AF,0)</f>
        <v>28</v>
      </c>
      <c r="AH76" s="37">
        <f>AG76+H76</f>
        <v>28</v>
      </c>
      <c r="AI76" s="37">
        <f>COUNTIF(AF:AF,AF76)</f>
        <v>133</v>
      </c>
      <c r="AJ76" s="37" t="str">
        <f>IF(AF76=0," ",IF(AI76&gt;1,"Булл"," "))</f>
        <v> </v>
      </c>
      <c r="AL76" s="17">
        <f>A76</f>
        <v>0</v>
      </c>
      <c r="AM76" s="17">
        <f>B76</f>
        <v>0</v>
      </c>
      <c r="AN76" s="17">
        <f>IF(E76="м",1,2)</f>
        <v>1</v>
      </c>
      <c r="AO76" s="17">
        <f>J76</f>
        <v>39</v>
      </c>
    </row>
    <row r="77" spans="1:41" ht="12.75">
      <c r="A77" s="42"/>
      <c r="B77" s="42"/>
      <c r="C77" s="42"/>
      <c r="D77" s="42"/>
      <c r="E77" s="17" t="s">
        <v>34</v>
      </c>
      <c r="F77" s="43"/>
      <c r="G77" s="35" t="str">
        <f>IF(E77="м",AD77,AJ77)</f>
        <v> </v>
      </c>
      <c r="H77" s="43"/>
      <c r="J77" s="37">
        <f>IF(E77="м",AB77,AH77)</f>
        <v>39</v>
      </c>
      <c r="K77" s="37">
        <f>RANK(J77,J77:J81,0)</f>
        <v>1</v>
      </c>
      <c r="L77" s="37">
        <f>J77</f>
        <v>39</v>
      </c>
      <c r="M77" s="37">
        <f>VLOOKUP(1,K77:L81,2,FALSE)</f>
        <v>39</v>
      </c>
      <c r="N77" s="37">
        <f>SUM(J77:J81)-M77</f>
        <v>156</v>
      </c>
      <c r="O77" s="37">
        <f>IF(E77="м",IF(J77&gt;=25,25,VLOOKUP(B77,рез1,2,FALSE)),IF(J77&gt;=25,25,VLOOKUP(B77,рез2,2,FALSE)))</f>
        <v>25</v>
      </c>
      <c r="P77" s="37">
        <f>RANK(O77,O77:O81,0)</f>
        <v>1</v>
      </c>
      <c r="Q77" s="37">
        <f>O77</f>
        <v>25</v>
      </c>
      <c r="R77" s="37">
        <f>VLOOKUP(1,P77:Q81,2,FALSE)</f>
        <v>25</v>
      </c>
      <c r="S77" s="37">
        <f>SUM(O77:O81)-R77</f>
        <v>100</v>
      </c>
      <c r="T77" s="37">
        <f>SUM(N77,S77)</f>
        <v>256</v>
      </c>
      <c r="U77" s="37">
        <f>RANK(T77,T:T,1)</f>
        <v>15</v>
      </c>
      <c r="Z77" s="37">
        <f>IF(E77="м",F77,0)</f>
        <v>0</v>
      </c>
      <c r="AA77" s="37">
        <f>RANK(Z77,Z:Z,0)</f>
        <v>39</v>
      </c>
      <c r="AB77" s="37">
        <f>AA77+H77</f>
        <v>39</v>
      </c>
      <c r="AC77" s="37">
        <f>COUNTIF(Z:Z,Z77)</f>
        <v>122</v>
      </c>
      <c r="AD77" s="37" t="str">
        <f>IF(Z77=0," ",IF(AC77&gt;1,"Булл"," "))</f>
        <v> </v>
      </c>
      <c r="AF77" s="37">
        <f>IF(E77="м",0,F77)</f>
        <v>0</v>
      </c>
      <c r="AG77" s="37">
        <f>RANK(AF77,AF:AF,0)</f>
        <v>28</v>
      </c>
      <c r="AH77" s="37">
        <f>AG77+H77</f>
        <v>28</v>
      </c>
      <c r="AI77" s="37">
        <f>COUNTIF(AF:AF,AF77)</f>
        <v>133</v>
      </c>
      <c r="AJ77" s="37" t="str">
        <f>IF(AF77=0," ",IF(AI77&gt;1,"Булл"," "))</f>
        <v> </v>
      </c>
      <c r="AL77" s="17">
        <f>A77</f>
        <v>0</v>
      </c>
      <c r="AM77" s="17">
        <f>B77</f>
        <v>0</v>
      </c>
      <c r="AN77" s="17">
        <f>IF(E77="м",1,2)</f>
        <v>1</v>
      </c>
      <c r="AO77" s="17">
        <f>J77</f>
        <v>39</v>
      </c>
    </row>
    <row r="78" spans="1:41" ht="12.75">
      <c r="A78" s="42"/>
      <c r="B78" s="42"/>
      <c r="C78" s="42"/>
      <c r="D78" s="42"/>
      <c r="E78" s="17" t="s">
        <v>34</v>
      </c>
      <c r="F78" s="43"/>
      <c r="G78" s="35" t="str">
        <f>IF(E78="м",AD78,AJ78)</f>
        <v> </v>
      </c>
      <c r="H78" s="43"/>
      <c r="J78" s="37">
        <f>IF(E78="м",AB78,AH78)</f>
        <v>39</v>
      </c>
      <c r="K78" s="37">
        <f>RANK(J78,J77:J81,0)</f>
        <v>1</v>
      </c>
      <c r="L78" s="37">
        <f>J78</f>
        <v>39</v>
      </c>
      <c r="M78" s="37"/>
      <c r="N78" s="37"/>
      <c r="O78" s="37">
        <f>IF(E78="м",IF(J78&gt;=25,25,VLOOKUP(B78,рез1,2,FALSE)),IF(J78&gt;=25,25,VLOOKUP(B78,рез2,2,FALSE)))</f>
        <v>25</v>
      </c>
      <c r="P78" s="37">
        <f>RANK(O78,O77:O81,0)</f>
        <v>1</v>
      </c>
      <c r="Q78" s="37">
        <f>O78</f>
        <v>25</v>
      </c>
      <c r="R78" s="37"/>
      <c r="S78" s="37"/>
      <c r="Z78" s="37">
        <f>IF(E78="м",F78,0)</f>
        <v>0</v>
      </c>
      <c r="AA78" s="37">
        <f>RANK(Z78,Z:Z,0)</f>
        <v>39</v>
      </c>
      <c r="AB78" s="37">
        <f>AA78+H78</f>
        <v>39</v>
      </c>
      <c r="AC78" s="37">
        <f>COUNTIF(Z:Z,Z78)</f>
        <v>122</v>
      </c>
      <c r="AD78" s="37" t="str">
        <f>IF(Z78=0," ",IF(AC78&gt;1,"Булл"," "))</f>
        <v> </v>
      </c>
      <c r="AF78" s="37">
        <f>IF(E78="м",0,F78)</f>
        <v>0</v>
      </c>
      <c r="AG78" s="37">
        <f>RANK(AF78,AF:AF,0)</f>
        <v>28</v>
      </c>
      <c r="AH78" s="37">
        <f>AG78+H78</f>
        <v>28</v>
      </c>
      <c r="AI78" s="37">
        <f>COUNTIF(AF:AF,AF78)</f>
        <v>133</v>
      </c>
      <c r="AJ78" s="37" t="str">
        <f>IF(AF78=0," ",IF(AI78&gt;1,"Булл"," "))</f>
        <v> </v>
      </c>
      <c r="AL78" s="17">
        <f>A78</f>
        <v>0</v>
      </c>
      <c r="AM78" s="17">
        <f>B78</f>
        <v>0</v>
      </c>
      <c r="AN78" s="17">
        <f>IF(E78="м",1,2)</f>
        <v>1</v>
      </c>
      <c r="AO78" s="17">
        <f>J78</f>
        <v>39</v>
      </c>
    </row>
    <row r="79" spans="1:41" ht="12.75">
      <c r="A79" s="42"/>
      <c r="B79" s="42"/>
      <c r="C79" s="42"/>
      <c r="D79" s="42"/>
      <c r="E79" s="17" t="s">
        <v>34</v>
      </c>
      <c r="F79" s="43"/>
      <c r="G79" s="35" t="str">
        <f>IF(E79="м",AD79,AJ79)</f>
        <v> </v>
      </c>
      <c r="H79" s="43"/>
      <c r="J79" s="37">
        <f>IF(E79="м",AB79,AH79)</f>
        <v>39</v>
      </c>
      <c r="K79" s="37">
        <f>RANK(J79,J77:J81,0)</f>
        <v>1</v>
      </c>
      <c r="L79" s="37">
        <f>J79</f>
        <v>39</v>
      </c>
      <c r="M79" s="37"/>
      <c r="N79" s="37"/>
      <c r="O79" s="37">
        <f>IF(E79="м",IF(J79&gt;=25,25,VLOOKUP(B79,рез1,2,FALSE)),IF(J79&gt;=25,25,VLOOKUP(B79,рез2,2,FALSE)))</f>
        <v>25</v>
      </c>
      <c r="P79" s="37">
        <f>RANK(O79,O77:O81,0)</f>
        <v>1</v>
      </c>
      <c r="Q79" s="37">
        <f>O79</f>
        <v>25</v>
      </c>
      <c r="R79" s="37"/>
      <c r="S79" s="37"/>
      <c r="Z79" s="37">
        <f>IF(E79="м",F79,0)</f>
        <v>0</v>
      </c>
      <c r="AA79" s="37">
        <f>RANK(Z79,Z:Z,0)</f>
        <v>39</v>
      </c>
      <c r="AB79" s="37">
        <f>AA79+H79</f>
        <v>39</v>
      </c>
      <c r="AC79" s="37">
        <f>COUNTIF(Z:Z,Z79)</f>
        <v>122</v>
      </c>
      <c r="AD79" s="37" t="str">
        <f>IF(Z79=0," ",IF(AC79&gt;1,"Булл"," "))</f>
        <v> </v>
      </c>
      <c r="AF79" s="37">
        <f>IF(E79="м",0,F79)</f>
        <v>0</v>
      </c>
      <c r="AG79" s="37">
        <f>RANK(AF79,AF:AF,0)</f>
        <v>28</v>
      </c>
      <c r="AH79" s="37">
        <f>AG79+H79</f>
        <v>28</v>
      </c>
      <c r="AI79" s="37">
        <f>COUNTIF(AF:AF,AF79)</f>
        <v>133</v>
      </c>
      <c r="AJ79" s="37" t="str">
        <f>IF(AF79=0," ",IF(AI79&gt;1,"Булл"," "))</f>
        <v> </v>
      </c>
      <c r="AL79" s="17">
        <f>A79</f>
        <v>0</v>
      </c>
      <c r="AM79" s="17">
        <f>B79</f>
        <v>0</v>
      </c>
      <c r="AN79" s="17">
        <f>IF(E79="м",1,2)</f>
        <v>1</v>
      </c>
      <c r="AO79" s="17">
        <f>J79</f>
        <v>39</v>
      </c>
    </row>
    <row r="80" spans="1:41" ht="12.75">
      <c r="A80" s="42"/>
      <c r="B80" s="42"/>
      <c r="C80" s="42"/>
      <c r="D80" s="42"/>
      <c r="E80" s="17" t="s">
        <v>34</v>
      </c>
      <c r="F80" s="43"/>
      <c r="G80" s="35" t="str">
        <f>IF(E80="м",AD80,AJ80)</f>
        <v> </v>
      </c>
      <c r="H80" s="43"/>
      <c r="J80" s="37">
        <f>IF(E80="м",AB80,AH80)</f>
        <v>39</v>
      </c>
      <c r="K80" s="37">
        <f>RANK(J80,J77:J81,0)</f>
        <v>1</v>
      </c>
      <c r="L80" s="37">
        <f>J80</f>
        <v>39</v>
      </c>
      <c r="M80" s="37"/>
      <c r="N80" s="37"/>
      <c r="O80" s="37">
        <f>IF(E80="м",IF(J80&gt;=25,25,VLOOKUP(B80,рез1,2,FALSE)),IF(J80&gt;=25,25,VLOOKUP(B80,рез2,2,FALSE)))</f>
        <v>25</v>
      </c>
      <c r="P80" s="37">
        <f>RANK(O80,O77:O81,0)</f>
        <v>1</v>
      </c>
      <c r="Q80" s="37">
        <f>O80</f>
        <v>25</v>
      </c>
      <c r="R80" s="37"/>
      <c r="S80" s="37"/>
      <c r="Z80" s="37">
        <f>IF(E80="м",F80,0)</f>
        <v>0</v>
      </c>
      <c r="AA80" s="37">
        <f>RANK(Z80,Z:Z,0)</f>
        <v>39</v>
      </c>
      <c r="AB80" s="37">
        <f>AA80+H80</f>
        <v>39</v>
      </c>
      <c r="AC80" s="37">
        <f>COUNTIF(Z:Z,Z80)</f>
        <v>122</v>
      </c>
      <c r="AD80" s="37" t="str">
        <f>IF(Z80=0," ",IF(AC80&gt;1,"Булл"," "))</f>
        <v> </v>
      </c>
      <c r="AF80" s="37">
        <f>IF(E80="м",0,F80)</f>
        <v>0</v>
      </c>
      <c r="AG80" s="37">
        <f>RANK(AF80,AF:AF,0)</f>
        <v>28</v>
      </c>
      <c r="AH80" s="37">
        <f>AG80+H80</f>
        <v>28</v>
      </c>
      <c r="AI80" s="37">
        <f>COUNTIF(AF:AF,AF80)</f>
        <v>133</v>
      </c>
      <c r="AJ80" s="37" t="str">
        <f>IF(AF80=0," ",IF(AI80&gt;1,"Булл"," "))</f>
        <v> </v>
      </c>
      <c r="AL80" s="17">
        <f>A80</f>
        <v>0</v>
      </c>
      <c r="AM80" s="17">
        <f>B80</f>
        <v>0</v>
      </c>
      <c r="AN80" s="17">
        <f>IF(E80="м",1,2)</f>
        <v>1</v>
      </c>
      <c r="AO80" s="17">
        <f>J80</f>
        <v>39</v>
      </c>
    </row>
    <row r="81" spans="1:41" ht="12.75">
      <c r="A81" s="44"/>
      <c r="B81" s="44"/>
      <c r="C81" s="44"/>
      <c r="D81" s="44"/>
      <c r="E81" s="17" t="s">
        <v>34</v>
      </c>
      <c r="F81" s="45"/>
      <c r="G81" s="35" t="str">
        <f>IF(E81="м",AD81,AJ81)</f>
        <v> </v>
      </c>
      <c r="H81" s="45"/>
      <c r="I81" s="5"/>
      <c r="J81" s="37">
        <f>IF(E81="м",AB81,AH81)</f>
        <v>39</v>
      </c>
      <c r="K81" s="37">
        <f>RANK(J81,J77:J81,0)</f>
        <v>1</v>
      </c>
      <c r="L81" s="37">
        <f>J81</f>
        <v>39</v>
      </c>
      <c r="M81" s="37"/>
      <c r="N81" s="37"/>
      <c r="O81" s="37">
        <f>IF(E81="м",IF(J81&gt;=25,25,VLOOKUP(B81,рез1,2,FALSE)),IF(J81&gt;=25,25,VLOOKUP(B81,рез2,2,FALSE)))</f>
        <v>25</v>
      </c>
      <c r="P81" s="37">
        <f>RANK(O81,O77:O81,0)</f>
        <v>1</v>
      </c>
      <c r="Q81" s="37">
        <f>O81</f>
        <v>25</v>
      </c>
      <c r="R81" s="37"/>
      <c r="S81" s="37"/>
      <c r="Z81" s="37">
        <f>IF(E81="м",F81,0)</f>
        <v>0</v>
      </c>
      <c r="AA81" s="37">
        <f>RANK(Z81,Z:Z,0)</f>
        <v>39</v>
      </c>
      <c r="AB81" s="37">
        <f>AA81+H81</f>
        <v>39</v>
      </c>
      <c r="AC81" s="37">
        <f>COUNTIF(Z:Z,Z81)</f>
        <v>122</v>
      </c>
      <c r="AD81" s="37" t="str">
        <f>IF(Z81=0," ",IF(AC81&gt;1,"Булл"," "))</f>
        <v> </v>
      </c>
      <c r="AF81" s="37">
        <f>IF(E81="м",0,F81)</f>
        <v>0</v>
      </c>
      <c r="AG81" s="37">
        <f>RANK(AF81,AF:AF,0)</f>
        <v>28</v>
      </c>
      <c r="AH81" s="37">
        <f>AG81+H81</f>
        <v>28</v>
      </c>
      <c r="AI81" s="37">
        <f>COUNTIF(AF:AF,AF81)</f>
        <v>133</v>
      </c>
      <c r="AJ81" s="37" t="str">
        <f>IF(AF81=0," ",IF(AI81&gt;1,"Булл"," "))</f>
        <v> </v>
      </c>
      <c r="AL81" s="17">
        <f>A81</f>
        <v>0</v>
      </c>
      <c r="AM81" s="17">
        <f>B81</f>
        <v>0</v>
      </c>
      <c r="AN81" s="17">
        <f>IF(E81="м",1,2)</f>
        <v>1</v>
      </c>
      <c r="AO81" s="17">
        <f>J81</f>
        <v>39</v>
      </c>
    </row>
    <row r="82" spans="1:41" ht="12.75">
      <c r="A82" s="42"/>
      <c r="B82" s="42"/>
      <c r="C82" s="42"/>
      <c r="D82" s="42"/>
      <c r="E82" s="17" t="s">
        <v>34</v>
      </c>
      <c r="F82" s="43"/>
      <c r="G82" s="35" t="str">
        <f>IF(E82="м",AD82,AJ82)</f>
        <v> </v>
      </c>
      <c r="H82" s="43"/>
      <c r="J82" s="37">
        <f>IF(E82="м",AB82,AH82)</f>
        <v>39</v>
      </c>
      <c r="K82" s="37">
        <f>RANK(J82,J82:J86,0)</f>
        <v>1</v>
      </c>
      <c r="L82" s="37">
        <f>J82</f>
        <v>39</v>
      </c>
      <c r="M82" s="37">
        <f>VLOOKUP(1,K82:L86,2,FALSE)</f>
        <v>39</v>
      </c>
      <c r="N82" s="37">
        <f>SUM(J82:J86)-M82</f>
        <v>156</v>
      </c>
      <c r="O82" s="37">
        <f>IF(E82="м",IF(J82&gt;=25,25,VLOOKUP(B82,рез1,2,FALSE)),IF(J82&gt;=25,25,VLOOKUP(B82,рез2,2,FALSE)))</f>
        <v>25</v>
      </c>
      <c r="P82" s="37">
        <f>RANK(O82,O82:O86,0)</f>
        <v>1</v>
      </c>
      <c r="Q82" s="37">
        <f>O82</f>
        <v>25</v>
      </c>
      <c r="R82" s="37">
        <f>VLOOKUP(1,P82:Q86,2,FALSE)</f>
        <v>25</v>
      </c>
      <c r="S82" s="37">
        <f>SUM(O82:O86)-R82</f>
        <v>100</v>
      </c>
      <c r="T82" s="37">
        <f>SUM(N82,S82)</f>
        <v>256</v>
      </c>
      <c r="U82" s="37">
        <f>RANK(T82,T:T,1)</f>
        <v>15</v>
      </c>
      <c r="Z82" s="37">
        <f>IF(E82="м",F82,0)</f>
        <v>0</v>
      </c>
      <c r="AA82" s="37">
        <f>RANK(Z82,Z:Z,0)</f>
        <v>39</v>
      </c>
      <c r="AB82" s="37">
        <f>AA82+H82</f>
        <v>39</v>
      </c>
      <c r="AC82" s="37">
        <f>COUNTIF(Z:Z,Z82)</f>
        <v>122</v>
      </c>
      <c r="AD82" s="37" t="str">
        <f>IF(Z82=0," ",IF(AC82&gt;1,"Булл"," "))</f>
        <v> </v>
      </c>
      <c r="AF82" s="37">
        <f>IF(E82="м",0,F82)</f>
        <v>0</v>
      </c>
      <c r="AG82" s="37">
        <f>RANK(AF82,AF:AF,0)</f>
        <v>28</v>
      </c>
      <c r="AH82" s="37">
        <f>AG82+H82</f>
        <v>28</v>
      </c>
      <c r="AI82" s="37">
        <f>COUNTIF(AF:AF,AF82)</f>
        <v>133</v>
      </c>
      <c r="AJ82" s="37" t="str">
        <f>IF(AF82=0," ",IF(AI82&gt;1,"Булл"," "))</f>
        <v> </v>
      </c>
      <c r="AL82" s="17">
        <f>A82</f>
        <v>0</v>
      </c>
      <c r="AM82" s="17">
        <f>B82</f>
        <v>0</v>
      </c>
      <c r="AN82" s="17">
        <f>IF(E82="м",1,2)</f>
        <v>1</v>
      </c>
      <c r="AO82" s="17">
        <f>J82</f>
        <v>39</v>
      </c>
    </row>
    <row r="83" spans="1:41" ht="12.75">
      <c r="A83" s="42"/>
      <c r="B83" s="42"/>
      <c r="C83" s="42"/>
      <c r="D83" s="42"/>
      <c r="E83" s="17" t="s">
        <v>34</v>
      </c>
      <c r="F83" s="43"/>
      <c r="G83" s="35" t="str">
        <f>IF(E83="м",AD83,AJ83)</f>
        <v> </v>
      </c>
      <c r="H83" s="43"/>
      <c r="J83" s="37">
        <f>IF(E83="м",AB83,AH83)</f>
        <v>39</v>
      </c>
      <c r="K83" s="37">
        <f>RANK(J83,J82:J86,0)</f>
        <v>1</v>
      </c>
      <c r="L83" s="37">
        <f>J83</f>
        <v>39</v>
      </c>
      <c r="M83" s="37"/>
      <c r="N83" s="37"/>
      <c r="O83" s="37">
        <f>IF(E83="м",IF(J83&gt;=25,25,VLOOKUP(B83,рез1,2,FALSE)),IF(J83&gt;=25,25,VLOOKUP(B83,рез2,2,FALSE)))</f>
        <v>25</v>
      </c>
      <c r="P83" s="37">
        <f>RANK(O83,O82:O86,0)</f>
        <v>1</v>
      </c>
      <c r="Q83" s="37">
        <f>O83</f>
        <v>25</v>
      </c>
      <c r="R83" s="37"/>
      <c r="S83" s="37"/>
      <c r="Z83" s="37">
        <f>IF(E83="м",F83,0)</f>
        <v>0</v>
      </c>
      <c r="AA83" s="37">
        <f>RANK(Z83,Z:Z,0)</f>
        <v>39</v>
      </c>
      <c r="AB83" s="37">
        <f>AA83+H83</f>
        <v>39</v>
      </c>
      <c r="AC83" s="37">
        <f>COUNTIF(Z:Z,Z83)</f>
        <v>122</v>
      </c>
      <c r="AD83" s="37" t="str">
        <f>IF(Z83=0," ",IF(AC83&gt;1,"Булл"," "))</f>
        <v> </v>
      </c>
      <c r="AF83" s="37">
        <f>IF(E83="м",0,F83)</f>
        <v>0</v>
      </c>
      <c r="AG83" s="37">
        <f>RANK(AF83,AF:AF,0)</f>
        <v>28</v>
      </c>
      <c r="AH83" s="37">
        <f>AG83+H83</f>
        <v>28</v>
      </c>
      <c r="AI83" s="37">
        <f>COUNTIF(AF:AF,AF83)</f>
        <v>133</v>
      </c>
      <c r="AJ83" s="37" t="str">
        <f>IF(AF83=0," ",IF(AI83&gt;1,"Булл"," "))</f>
        <v> </v>
      </c>
      <c r="AL83" s="17">
        <f>A83</f>
        <v>0</v>
      </c>
      <c r="AM83" s="17">
        <f>B83</f>
        <v>0</v>
      </c>
      <c r="AN83" s="17">
        <f>IF(E83="м",1,2)</f>
        <v>1</v>
      </c>
      <c r="AO83" s="17">
        <f>J83</f>
        <v>39</v>
      </c>
    </row>
    <row r="84" spans="1:41" ht="12.75">
      <c r="A84" s="42"/>
      <c r="B84" s="42"/>
      <c r="C84" s="42"/>
      <c r="D84" s="42"/>
      <c r="E84" s="17" t="s">
        <v>34</v>
      </c>
      <c r="F84" s="43"/>
      <c r="G84" s="35" t="str">
        <f>IF(E84="м",AD84,AJ84)</f>
        <v> </v>
      </c>
      <c r="H84" s="43"/>
      <c r="J84" s="37">
        <f>IF(E84="м",AB84,AH84)</f>
        <v>39</v>
      </c>
      <c r="K84" s="37">
        <f>RANK(J84,J82:J86,0)</f>
        <v>1</v>
      </c>
      <c r="L84" s="37">
        <f>J84</f>
        <v>39</v>
      </c>
      <c r="M84" s="37"/>
      <c r="N84" s="37"/>
      <c r="O84" s="37">
        <f>IF(E84="м",IF(J84&gt;=25,25,VLOOKUP(B84,рез1,2,FALSE)),IF(J84&gt;=25,25,VLOOKUP(B84,рез2,2,FALSE)))</f>
        <v>25</v>
      </c>
      <c r="P84" s="37">
        <f>RANK(O84,O82:O86,0)</f>
        <v>1</v>
      </c>
      <c r="Q84" s="37">
        <f>O84</f>
        <v>25</v>
      </c>
      <c r="R84" s="37"/>
      <c r="S84" s="37"/>
      <c r="Z84" s="37">
        <f>IF(E84="м",F84,0)</f>
        <v>0</v>
      </c>
      <c r="AA84" s="37">
        <f>RANK(Z84,Z:Z,0)</f>
        <v>39</v>
      </c>
      <c r="AB84" s="37">
        <f>AA84+H84</f>
        <v>39</v>
      </c>
      <c r="AC84" s="37">
        <f>COUNTIF(Z:Z,Z84)</f>
        <v>122</v>
      </c>
      <c r="AD84" s="37" t="str">
        <f>IF(Z84=0," ",IF(AC84&gt;1,"Булл"," "))</f>
        <v> </v>
      </c>
      <c r="AF84" s="37">
        <f>IF(E84="м",0,F84)</f>
        <v>0</v>
      </c>
      <c r="AG84" s="37">
        <f>RANK(AF84,AF:AF,0)</f>
        <v>28</v>
      </c>
      <c r="AH84" s="37">
        <f>AG84+H84</f>
        <v>28</v>
      </c>
      <c r="AI84" s="37">
        <f>COUNTIF(AF:AF,AF84)</f>
        <v>133</v>
      </c>
      <c r="AJ84" s="37" t="str">
        <f>IF(AF84=0," ",IF(AI84&gt;1,"Булл"," "))</f>
        <v> </v>
      </c>
      <c r="AL84" s="17">
        <f>A84</f>
        <v>0</v>
      </c>
      <c r="AM84" s="17">
        <f>B84</f>
        <v>0</v>
      </c>
      <c r="AN84" s="17">
        <f>IF(E84="м",1,2)</f>
        <v>1</v>
      </c>
      <c r="AO84" s="17">
        <f>J84</f>
        <v>39</v>
      </c>
    </row>
    <row r="85" spans="1:41" ht="12.75">
      <c r="A85" s="42"/>
      <c r="B85" s="42"/>
      <c r="C85" s="42"/>
      <c r="D85" s="42"/>
      <c r="E85" s="17" t="s">
        <v>34</v>
      </c>
      <c r="F85" s="43"/>
      <c r="G85" s="35" t="str">
        <f>IF(E85="м",AD85,AJ85)</f>
        <v> </v>
      </c>
      <c r="H85" s="43"/>
      <c r="J85" s="37">
        <f>IF(E85="м",AB85,AH85)</f>
        <v>39</v>
      </c>
      <c r="K85" s="37">
        <f>RANK(J85,J82:J86,0)</f>
        <v>1</v>
      </c>
      <c r="L85" s="37">
        <f>J85</f>
        <v>39</v>
      </c>
      <c r="M85" s="37"/>
      <c r="N85" s="37"/>
      <c r="O85" s="37">
        <f>IF(E85="м",IF(J85&gt;=25,25,VLOOKUP(B85,рез1,2,FALSE)),IF(J85&gt;=25,25,VLOOKUP(B85,рез2,2,FALSE)))</f>
        <v>25</v>
      </c>
      <c r="P85" s="37">
        <f>RANK(O85,O82:O86,0)</f>
        <v>1</v>
      </c>
      <c r="Q85" s="37">
        <f>O85</f>
        <v>25</v>
      </c>
      <c r="R85" s="37"/>
      <c r="S85" s="37"/>
      <c r="Z85" s="37">
        <f>IF(E85="м",F85,0)</f>
        <v>0</v>
      </c>
      <c r="AA85" s="37">
        <f>RANK(Z85,Z:Z,0)</f>
        <v>39</v>
      </c>
      <c r="AB85" s="37">
        <f>AA85+H85</f>
        <v>39</v>
      </c>
      <c r="AC85" s="37">
        <f>COUNTIF(Z:Z,Z85)</f>
        <v>122</v>
      </c>
      <c r="AD85" s="37" t="str">
        <f>IF(Z85=0," ",IF(AC85&gt;1,"Булл"," "))</f>
        <v> </v>
      </c>
      <c r="AF85" s="37">
        <f>IF(E85="м",0,F85)</f>
        <v>0</v>
      </c>
      <c r="AG85" s="37">
        <f>RANK(AF85,AF:AF,0)</f>
        <v>28</v>
      </c>
      <c r="AH85" s="37">
        <f>AG85+H85</f>
        <v>28</v>
      </c>
      <c r="AI85" s="37">
        <f>COUNTIF(AF:AF,AF85)</f>
        <v>133</v>
      </c>
      <c r="AJ85" s="37" t="str">
        <f>IF(AF85=0," ",IF(AI85&gt;1,"Булл"," "))</f>
        <v> </v>
      </c>
      <c r="AL85" s="17">
        <f>A85</f>
        <v>0</v>
      </c>
      <c r="AM85" s="17">
        <f>B85</f>
        <v>0</v>
      </c>
      <c r="AN85" s="17">
        <f>IF(E85="м",1,2)</f>
        <v>1</v>
      </c>
      <c r="AO85" s="17">
        <f>J85</f>
        <v>39</v>
      </c>
    </row>
    <row r="86" spans="1:41" ht="12.75">
      <c r="A86" s="44"/>
      <c r="B86" s="44"/>
      <c r="C86" s="44"/>
      <c r="D86" s="44"/>
      <c r="E86" s="17" t="s">
        <v>34</v>
      </c>
      <c r="F86" s="45"/>
      <c r="G86" s="35" t="str">
        <f>IF(E86="м",AD86,AJ86)</f>
        <v> </v>
      </c>
      <c r="H86" s="45"/>
      <c r="I86" s="5"/>
      <c r="J86" s="37">
        <f>IF(E86="м",AB86,AH86)</f>
        <v>39</v>
      </c>
      <c r="K86" s="37">
        <f>RANK(J86,J82:J86,0)</f>
        <v>1</v>
      </c>
      <c r="L86" s="37">
        <f>J86</f>
        <v>39</v>
      </c>
      <c r="M86" s="37"/>
      <c r="N86" s="37"/>
      <c r="O86" s="37">
        <f>IF(E86="м",IF(J86&gt;=25,25,VLOOKUP(B86,рез1,2,FALSE)),IF(J86&gt;=25,25,VLOOKUP(B86,рез2,2,FALSE)))</f>
        <v>25</v>
      </c>
      <c r="P86" s="37">
        <f>RANK(O86,O82:O86,0)</f>
        <v>1</v>
      </c>
      <c r="Q86" s="37">
        <f>O86</f>
        <v>25</v>
      </c>
      <c r="R86" s="37"/>
      <c r="S86" s="37"/>
      <c r="Z86" s="37">
        <f>IF(E86="м",F86,0)</f>
        <v>0</v>
      </c>
      <c r="AA86" s="37">
        <f>RANK(Z86,Z:Z,0)</f>
        <v>39</v>
      </c>
      <c r="AB86" s="37">
        <f>AA86+H86</f>
        <v>39</v>
      </c>
      <c r="AC86" s="37">
        <f>COUNTIF(Z:Z,Z86)</f>
        <v>122</v>
      </c>
      <c r="AD86" s="37" t="str">
        <f>IF(Z86=0," ",IF(AC86&gt;1,"Булл"," "))</f>
        <v> </v>
      </c>
      <c r="AF86" s="37">
        <f>IF(E86="м",0,F86)</f>
        <v>0</v>
      </c>
      <c r="AG86" s="37">
        <f>RANK(AF86,AF:AF,0)</f>
        <v>28</v>
      </c>
      <c r="AH86" s="37">
        <f>AG86+H86</f>
        <v>28</v>
      </c>
      <c r="AI86" s="37">
        <f>COUNTIF(AF:AF,AF86)</f>
        <v>133</v>
      </c>
      <c r="AJ86" s="37" t="str">
        <f>IF(AF86=0," ",IF(AI86&gt;1,"Булл"," "))</f>
        <v> </v>
      </c>
      <c r="AL86" s="17">
        <f>A86</f>
        <v>0</v>
      </c>
      <c r="AM86" s="17">
        <f>B86</f>
        <v>0</v>
      </c>
      <c r="AN86" s="17">
        <f>IF(E86="м",1,2)</f>
        <v>1</v>
      </c>
      <c r="AO86" s="17">
        <f>J86</f>
        <v>39</v>
      </c>
    </row>
    <row r="87" spans="1:41" ht="12.75">
      <c r="A87" s="42"/>
      <c r="B87" s="42"/>
      <c r="C87" s="42"/>
      <c r="D87" s="42"/>
      <c r="E87" s="17" t="s">
        <v>34</v>
      </c>
      <c r="F87" s="43"/>
      <c r="G87" s="35" t="str">
        <f>IF(E87="м",AD87,AJ87)</f>
        <v> </v>
      </c>
      <c r="H87" s="43"/>
      <c r="J87" s="37">
        <f>IF(E87="м",AB87,AH87)</f>
        <v>39</v>
      </c>
      <c r="K87" s="37">
        <f>RANK(J87,J87:J91,0)</f>
        <v>1</v>
      </c>
      <c r="L87" s="37">
        <f>J87</f>
        <v>39</v>
      </c>
      <c r="M87" s="37">
        <f>VLOOKUP(1,K87:L91,2,FALSE)</f>
        <v>39</v>
      </c>
      <c r="N87" s="37">
        <f>SUM(J87:J91)-M87</f>
        <v>156</v>
      </c>
      <c r="O87" s="37">
        <f>IF(E87="м",IF(J87&gt;=25,25,VLOOKUP(B87,рез1,2,FALSE)),IF(J87&gt;=25,25,VLOOKUP(B87,рез2,2,FALSE)))</f>
        <v>25</v>
      </c>
      <c r="P87" s="37">
        <f>RANK(O87,O87:O91,0)</f>
        <v>1</v>
      </c>
      <c r="Q87" s="37">
        <f>O87</f>
        <v>25</v>
      </c>
      <c r="R87" s="37">
        <f>VLOOKUP(1,P87:Q91,2,FALSE)</f>
        <v>25</v>
      </c>
      <c r="S87" s="37">
        <f>SUM(O87:O91)-R87</f>
        <v>100</v>
      </c>
      <c r="T87" s="37">
        <f>SUM(N87,S87)</f>
        <v>256</v>
      </c>
      <c r="U87" s="37">
        <f>RANK(T87,T:T,1)</f>
        <v>15</v>
      </c>
      <c r="Z87" s="37">
        <f>IF(E87="м",F87,0)</f>
        <v>0</v>
      </c>
      <c r="AA87" s="37">
        <f>RANK(Z87,Z:Z,0)</f>
        <v>39</v>
      </c>
      <c r="AB87" s="37">
        <f>AA87+H87</f>
        <v>39</v>
      </c>
      <c r="AC87" s="37">
        <f>COUNTIF(Z:Z,Z87)</f>
        <v>122</v>
      </c>
      <c r="AD87" s="37" t="str">
        <f>IF(Z87=0," ",IF(AC87&gt;1,"Булл"," "))</f>
        <v> </v>
      </c>
      <c r="AF87" s="37">
        <f>IF(E87="м",0,F87)</f>
        <v>0</v>
      </c>
      <c r="AG87" s="37">
        <f>RANK(AF87,AF:AF,0)</f>
        <v>28</v>
      </c>
      <c r="AH87" s="37">
        <f>AG87+H87</f>
        <v>28</v>
      </c>
      <c r="AI87" s="37">
        <f>COUNTIF(AF:AF,AF87)</f>
        <v>133</v>
      </c>
      <c r="AJ87" s="37" t="str">
        <f>IF(AF87=0," ",IF(AI87&gt;1,"Булл"," "))</f>
        <v> </v>
      </c>
      <c r="AL87" s="17">
        <f>A87</f>
        <v>0</v>
      </c>
      <c r="AM87" s="17">
        <f>B87</f>
        <v>0</v>
      </c>
      <c r="AN87" s="17">
        <f>IF(E87="м",1,2)</f>
        <v>1</v>
      </c>
      <c r="AO87" s="17">
        <f>J87</f>
        <v>39</v>
      </c>
    </row>
    <row r="88" spans="1:41" ht="12.75">
      <c r="A88" s="42"/>
      <c r="B88" s="42"/>
      <c r="C88" s="42"/>
      <c r="D88" s="42"/>
      <c r="E88" s="17" t="s">
        <v>34</v>
      </c>
      <c r="F88" s="43"/>
      <c r="G88" s="35" t="str">
        <f>IF(E88="м",AD88,AJ88)</f>
        <v> </v>
      </c>
      <c r="H88" s="43"/>
      <c r="J88" s="37">
        <f>IF(E88="м",AB88,AH88)</f>
        <v>39</v>
      </c>
      <c r="K88" s="37">
        <f>RANK(J88,J87:J91,0)</f>
        <v>1</v>
      </c>
      <c r="L88" s="37">
        <f>J88</f>
        <v>39</v>
      </c>
      <c r="M88" s="37"/>
      <c r="N88" s="37"/>
      <c r="O88" s="37">
        <f>IF(E88="м",IF(J88&gt;=25,25,VLOOKUP(B88,рез1,2,FALSE)),IF(J88&gt;=25,25,VLOOKUP(B88,рез2,2,FALSE)))</f>
        <v>25</v>
      </c>
      <c r="P88" s="37">
        <f>RANK(O88,O87:O91,0)</f>
        <v>1</v>
      </c>
      <c r="Q88" s="37">
        <f>O88</f>
        <v>25</v>
      </c>
      <c r="R88" s="37"/>
      <c r="S88" s="37"/>
      <c r="Z88" s="37">
        <f>IF(E88="м",F88,0)</f>
        <v>0</v>
      </c>
      <c r="AA88" s="37">
        <f>RANK(Z88,Z:Z,0)</f>
        <v>39</v>
      </c>
      <c r="AB88" s="37">
        <f>AA88+H88</f>
        <v>39</v>
      </c>
      <c r="AC88" s="37">
        <f>COUNTIF(Z:Z,Z88)</f>
        <v>122</v>
      </c>
      <c r="AD88" s="37" t="str">
        <f>IF(Z88=0," ",IF(AC88&gt;1,"Булл"," "))</f>
        <v> </v>
      </c>
      <c r="AF88" s="37">
        <f>IF(E88="м",0,F88)</f>
        <v>0</v>
      </c>
      <c r="AG88" s="37">
        <f>RANK(AF88,AF:AF,0)</f>
        <v>28</v>
      </c>
      <c r="AH88" s="37">
        <f>AG88+H88</f>
        <v>28</v>
      </c>
      <c r="AI88" s="37">
        <f>COUNTIF(AF:AF,AF88)</f>
        <v>133</v>
      </c>
      <c r="AJ88" s="37" t="str">
        <f>IF(AF88=0," ",IF(AI88&gt;1,"Булл"," "))</f>
        <v> </v>
      </c>
      <c r="AL88" s="17">
        <f>A88</f>
        <v>0</v>
      </c>
      <c r="AM88" s="17">
        <f>B88</f>
        <v>0</v>
      </c>
      <c r="AN88" s="17">
        <f>IF(E88="м",1,2)</f>
        <v>1</v>
      </c>
      <c r="AO88" s="17">
        <f>J88</f>
        <v>39</v>
      </c>
    </row>
    <row r="89" spans="1:41" ht="12.75">
      <c r="A89" s="42"/>
      <c r="B89" s="42"/>
      <c r="C89" s="42"/>
      <c r="D89" s="42"/>
      <c r="E89" s="17" t="s">
        <v>34</v>
      </c>
      <c r="F89" s="43"/>
      <c r="G89" s="35" t="str">
        <f>IF(E89="м",AD89,AJ89)</f>
        <v> </v>
      </c>
      <c r="H89" s="43"/>
      <c r="J89" s="37">
        <f>IF(E89="м",AB89,AH89)</f>
        <v>39</v>
      </c>
      <c r="K89" s="37">
        <f>RANK(J89,J87:J91,0)</f>
        <v>1</v>
      </c>
      <c r="L89" s="37">
        <f>J89</f>
        <v>39</v>
      </c>
      <c r="M89" s="37"/>
      <c r="N89" s="37"/>
      <c r="O89" s="37">
        <f>IF(E89="м",IF(J89&gt;=25,25,VLOOKUP(B89,рез1,2,FALSE)),IF(J89&gt;=25,25,VLOOKUP(B89,рез2,2,FALSE)))</f>
        <v>25</v>
      </c>
      <c r="P89" s="37">
        <f>RANK(O89,O87:O91,0)</f>
        <v>1</v>
      </c>
      <c r="Q89" s="37">
        <f>O89</f>
        <v>25</v>
      </c>
      <c r="R89" s="37"/>
      <c r="S89" s="37"/>
      <c r="Z89" s="37">
        <f>IF(E89="м",F89,0)</f>
        <v>0</v>
      </c>
      <c r="AA89" s="37">
        <f>RANK(Z89,Z:Z,0)</f>
        <v>39</v>
      </c>
      <c r="AB89" s="37">
        <f>AA89+H89</f>
        <v>39</v>
      </c>
      <c r="AC89" s="37">
        <f>COUNTIF(Z:Z,Z89)</f>
        <v>122</v>
      </c>
      <c r="AD89" s="37" t="str">
        <f>IF(Z89=0," ",IF(AC89&gt;1,"Булл"," "))</f>
        <v> </v>
      </c>
      <c r="AF89" s="37">
        <f>IF(E89="м",0,F89)</f>
        <v>0</v>
      </c>
      <c r="AG89" s="37">
        <f>RANK(AF89,AF:AF,0)</f>
        <v>28</v>
      </c>
      <c r="AH89" s="37">
        <f>AG89+H89</f>
        <v>28</v>
      </c>
      <c r="AI89" s="37">
        <f>COUNTIF(AF:AF,AF89)</f>
        <v>133</v>
      </c>
      <c r="AJ89" s="37" t="str">
        <f>IF(AF89=0," ",IF(AI89&gt;1,"Булл"," "))</f>
        <v> </v>
      </c>
      <c r="AL89" s="17">
        <f>A89</f>
        <v>0</v>
      </c>
      <c r="AM89" s="17">
        <f>B89</f>
        <v>0</v>
      </c>
      <c r="AN89" s="17">
        <f>IF(E89="м",1,2)</f>
        <v>1</v>
      </c>
      <c r="AO89" s="17">
        <f>J89</f>
        <v>39</v>
      </c>
    </row>
    <row r="90" spans="1:41" ht="12.75">
      <c r="A90" s="42"/>
      <c r="B90" s="42"/>
      <c r="C90" s="42"/>
      <c r="D90" s="42"/>
      <c r="E90" s="17" t="s">
        <v>34</v>
      </c>
      <c r="F90" s="43"/>
      <c r="G90" s="35" t="str">
        <f>IF(E90="м",AD90,AJ90)</f>
        <v> </v>
      </c>
      <c r="H90" s="43"/>
      <c r="J90" s="37">
        <f>IF(E90="м",AB90,AH90)</f>
        <v>39</v>
      </c>
      <c r="K90" s="37">
        <f>RANK(J90,J87:J91,0)</f>
        <v>1</v>
      </c>
      <c r="L90" s="37">
        <f>J90</f>
        <v>39</v>
      </c>
      <c r="M90" s="37"/>
      <c r="N90" s="37"/>
      <c r="O90" s="37">
        <f>IF(E90="м",IF(J90&gt;=25,25,VLOOKUP(B90,рез1,2,FALSE)),IF(J90&gt;=25,25,VLOOKUP(B90,рез2,2,FALSE)))</f>
        <v>25</v>
      </c>
      <c r="P90" s="37">
        <f>RANK(O90,O87:O91,0)</f>
        <v>1</v>
      </c>
      <c r="Q90" s="37">
        <f>O90</f>
        <v>25</v>
      </c>
      <c r="R90" s="37"/>
      <c r="S90" s="37"/>
      <c r="Z90" s="37">
        <f>IF(E90="м",F90,0)</f>
        <v>0</v>
      </c>
      <c r="AA90" s="37">
        <f>RANK(Z90,Z:Z,0)</f>
        <v>39</v>
      </c>
      <c r="AB90" s="37">
        <f>AA90+H90</f>
        <v>39</v>
      </c>
      <c r="AC90" s="37">
        <f>COUNTIF(Z:Z,Z90)</f>
        <v>122</v>
      </c>
      <c r="AD90" s="37" t="str">
        <f>IF(Z90=0," ",IF(AC90&gt;1,"Булл"," "))</f>
        <v> </v>
      </c>
      <c r="AF90" s="37">
        <f>IF(E90="м",0,F90)</f>
        <v>0</v>
      </c>
      <c r="AG90" s="37">
        <f>RANK(AF90,AF:AF,0)</f>
        <v>28</v>
      </c>
      <c r="AH90" s="37">
        <f>AG90+H90</f>
        <v>28</v>
      </c>
      <c r="AI90" s="37">
        <f>COUNTIF(AF:AF,AF90)</f>
        <v>133</v>
      </c>
      <c r="AJ90" s="37" t="str">
        <f>IF(AF90=0," ",IF(AI90&gt;1,"Булл"," "))</f>
        <v> </v>
      </c>
      <c r="AL90" s="17">
        <f>A90</f>
        <v>0</v>
      </c>
      <c r="AM90" s="17">
        <f>B90</f>
        <v>0</v>
      </c>
      <c r="AN90" s="17">
        <f>IF(E90="м",1,2)</f>
        <v>1</v>
      </c>
      <c r="AO90" s="17">
        <f>J90</f>
        <v>39</v>
      </c>
    </row>
    <row r="91" spans="1:41" ht="12.75">
      <c r="A91" s="44"/>
      <c r="B91" s="44"/>
      <c r="C91" s="44"/>
      <c r="D91" s="44"/>
      <c r="E91" s="17" t="s">
        <v>34</v>
      </c>
      <c r="F91" s="45"/>
      <c r="G91" s="35" t="str">
        <f>IF(E91="м",AD91,AJ91)</f>
        <v> </v>
      </c>
      <c r="H91" s="45"/>
      <c r="I91" s="5"/>
      <c r="J91" s="37">
        <f>IF(E91="м",AB91,AH91)</f>
        <v>39</v>
      </c>
      <c r="K91" s="37">
        <f>RANK(J91,J87:J91,0)</f>
        <v>1</v>
      </c>
      <c r="L91" s="37">
        <f>J91</f>
        <v>39</v>
      </c>
      <c r="M91" s="37"/>
      <c r="N91" s="37"/>
      <c r="O91" s="37">
        <f>IF(E91="м",IF(J91&gt;=25,25,VLOOKUP(B91,рез1,2,FALSE)),IF(J91&gt;=25,25,VLOOKUP(B91,рез2,2,FALSE)))</f>
        <v>25</v>
      </c>
      <c r="P91" s="37">
        <f>RANK(O91,O87:O91,0)</f>
        <v>1</v>
      </c>
      <c r="Q91" s="37">
        <f>O91</f>
        <v>25</v>
      </c>
      <c r="R91" s="37"/>
      <c r="S91" s="37"/>
      <c r="Z91" s="37">
        <f>IF(E91="м",F91,0)</f>
        <v>0</v>
      </c>
      <c r="AA91" s="37">
        <f>RANK(Z91,Z:Z,0)</f>
        <v>39</v>
      </c>
      <c r="AB91" s="37">
        <f>AA91+H91</f>
        <v>39</v>
      </c>
      <c r="AC91" s="37">
        <f>COUNTIF(Z:Z,Z91)</f>
        <v>122</v>
      </c>
      <c r="AD91" s="37" t="str">
        <f>IF(Z91=0," ",IF(AC91&gt;1,"Булл"," "))</f>
        <v> </v>
      </c>
      <c r="AF91" s="37">
        <f>IF(E91="м",0,F91)</f>
        <v>0</v>
      </c>
      <c r="AG91" s="37">
        <f>RANK(AF91,AF:AF,0)</f>
        <v>28</v>
      </c>
      <c r="AH91" s="37">
        <f>AG91+H91</f>
        <v>28</v>
      </c>
      <c r="AI91" s="37">
        <f>COUNTIF(AF:AF,AF91)</f>
        <v>133</v>
      </c>
      <c r="AJ91" s="37" t="str">
        <f>IF(AF91=0," ",IF(AI91&gt;1,"Булл"," "))</f>
        <v> </v>
      </c>
      <c r="AL91" s="17">
        <f>A91</f>
        <v>0</v>
      </c>
      <c r="AM91" s="17">
        <f>B91</f>
        <v>0</v>
      </c>
      <c r="AN91" s="17">
        <f>IF(E91="м",1,2)</f>
        <v>1</v>
      </c>
      <c r="AO91" s="17">
        <f>J91</f>
        <v>39</v>
      </c>
    </row>
    <row r="92" spans="1:41" ht="12.75">
      <c r="A92" s="42"/>
      <c r="B92" s="42"/>
      <c r="C92" s="42"/>
      <c r="D92" s="42"/>
      <c r="E92" s="17" t="s">
        <v>34</v>
      </c>
      <c r="F92" s="43"/>
      <c r="G92" s="35" t="str">
        <f>IF(E92="м",AD92,AJ92)</f>
        <v> </v>
      </c>
      <c r="H92" s="43"/>
      <c r="J92" s="37">
        <f>IF(E92="м",AB92,AH92)</f>
        <v>39</v>
      </c>
      <c r="K92" s="37">
        <f>RANK(J92,J92:J96,0)</f>
        <v>1</v>
      </c>
      <c r="L92" s="37">
        <f>J92</f>
        <v>39</v>
      </c>
      <c r="M92" s="37">
        <f>VLOOKUP(1,K92:L96,2,FALSE)</f>
        <v>39</v>
      </c>
      <c r="N92" s="37">
        <f>SUM(J92:J96)-M92</f>
        <v>156</v>
      </c>
      <c r="O92" s="37">
        <f>IF(E92="м",IF(J92&gt;=25,25,VLOOKUP(B92,рез1,2,FALSE)),IF(J92&gt;=25,25,VLOOKUP(B92,рез2,2,FALSE)))</f>
        <v>25</v>
      </c>
      <c r="P92" s="37">
        <f>RANK(O92,O92:O96,0)</f>
        <v>1</v>
      </c>
      <c r="Q92" s="37">
        <f>O92</f>
        <v>25</v>
      </c>
      <c r="R92" s="37">
        <f>VLOOKUP(1,P92:Q96,2,FALSE)</f>
        <v>25</v>
      </c>
      <c r="S92" s="37">
        <f>SUM(O92:O96)-R92</f>
        <v>100</v>
      </c>
      <c r="T92" s="37">
        <f>SUM(N92,S92)</f>
        <v>256</v>
      </c>
      <c r="U92" s="37">
        <f>RANK(T92,T:T,1)</f>
        <v>15</v>
      </c>
      <c r="Z92" s="37">
        <f>IF(E92="м",F92,0)</f>
        <v>0</v>
      </c>
      <c r="AA92" s="37">
        <f>RANK(Z92,Z:Z,0)</f>
        <v>39</v>
      </c>
      <c r="AB92" s="37">
        <f>AA92+H92</f>
        <v>39</v>
      </c>
      <c r="AC92" s="37">
        <f>COUNTIF(Z:Z,Z92)</f>
        <v>122</v>
      </c>
      <c r="AD92" s="37" t="str">
        <f>IF(Z92=0," ",IF(AC92&gt;1,"Булл"," "))</f>
        <v> </v>
      </c>
      <c r="AF92" s="37">
        <f>IF(E92="м",0,F92)</f>
        <v>0</v>
      </c>
      <c r="AG92" s="37">
        <f>RANK(AF92,AF:AF,0)</f>
        <v>28</v>
      </c>
      <c r="AH92" s="37">
        <f>AG92+H92</f>
        <v>28</v>
      </c>
      <c r="AI92" s="37">
        <f>COUNTIF(AF:AF,AF92)</f>
        <v>133</v>
      </c>
      <c r="AJ92" s="37" t="str">
        <f>IF(AF92=0," ",IF(AI92&gt;1,"Булл"," "))</f>
        <v> </v>
      </c>
      <c r="AL92" s="17">
        <f>A92</f>
        <v>0</v>
      </c>
      <c r="AM92" s="17">
        <f>B92</f>
        <v>0</v>
      </c>
      <c r="AN92" s="17">
        <f>IF(E92="м",1,2)</f>
        <v>1</v>
      </c>
      <c r="AO92" s="17">
        <f>J92</f>
        <v>39</v>
      </c>
    </row>
    <row r="93" spans="1:41" ht="12.75">
      <c r="A93" s="42"/>
      <c r="B93" s="42"/>
      <c r="C93" s="42"/>
      <c r="D93" s="42"/>
      <c r="E93" s="17" t="s">
        <v>34</v>
      </c>
      <c r="F93" s="43"/>
      <c r="G93" s="35" t="str">
        <f>IF(E93="м",AD93,AJ93)</f>
        <v> </v>
      </c>
      <c r="H93" s="43"/>
      <c r="J93" s="37">
        <f>IF(E93="м",AB93,AH93)</f>
        <v>39</v>
      </c>
      <c r="K93" s="37">
        <f>RANK(J93,J92:J96,0)</f>
        <v>1</v>
      </c>
      <c r="L93" s="37">
        <f>J93</f>
        <v>39</v>
      </c>
      <c r="M93" s="37"/>
      <c r="N93" s="37"/>
      <c r="O93" s="37">
        <f>IF(E93="м",IF(J93&gt;=25,25,VLOOKUP(B93,рез1,2,FALSE)),IF(J93&gt;=25,25,VLOOKUP(B93,рез2,2,FALSE)))</f>
        <v>25</v>
      </c>
      <c r="P93" s="37">
        <f>RANK(O93,O92:O96,0)</f>
        <v>1</v>
      </c>
      <c r="Q93" s="37">
        <f>O93</f>
        <v>25</v>
      </c>
      <c r="R93" s="37"/>
      <c r="S93" s="37"/>
      <c r="Z93" s="37">
        <f>IF(E93="м",F93,0)</f>
        <v>0</v>
      </c>
      <c r="AA93" s="37">
        <f>RANK(Z93,Z:Z,0)</f>
        <v>39</v>
      </c>
      <c r="AB93" s="37">
        <f>AA93+H93</f>
        <v>39</v>
      </c>
      <c r="AC93" s="37">
        <f>COUNTIF(Z:Z,Z93)</f>
        <v>122</v>
      </c>
      <c r="AD93" s="37" t="str">
        <f>IF(Z93=0," ",IF(AC93&gt;1,"Булл"," "))</f>
        <v> </v>
      </c>
      <c r="AF93" s="37">
        <f>IF(E93="м",0,F93)</f>
        <v>0</v>
      </c>
      <c r="AG93" s="37">
        <f>RANK(AF93,AF:AF,0)</f>
        <v>28</v>
      </c>
      <c r="AH93" s="37">
        <f>AG93+H93</f>
        <v>28</v>
      </c>
      <c r="AI93" s="37">
        <f>COUNTIF(AF:AF,AF93)</f>
        <v>133</v>
      </c>
      <c r="AJ93" s="37" t="str">
        <f>IF(AF93=0," ",IF(AI93&gt;1,"Булл"," "))</f>
        <v> </v>
      </c>
      <c r="AL93" s="17">
        <f>A93</f>
        <v>0</v>
      </c>
      <c r="AM93" s="17">
        <f>B93</f>
        <v>0</v>
      </c>
      <c r="AN93" s="17">
        <f>IF(E93="м",1,2)</f>
        <v>1</v>
      </c>
      <c r="AO93" s="17">
        <f>J93</f>
        <v>39</v>
      </c>
    </row>
    <row r="94" spans="1:41" ht="12.75">
      <c r="A94" s="42"/>
      <c r="B94" s="42"/>
      <c r="C94" s="42"/>
      <c r="D94" s="42"/>
      <c r="E94" s="17" t="s">
        <v>34</v>
      </c>
      <c r="F94" s="43"/>
      <c r="G94" s="35" t="str">
        <f>IF(E94="м",AD94,AJ94)</f>
        <v> </v>
      </c>
      <c r="H94" s="43"/>
      <c r="J94" s="37">
        <f>IF(E94="м",AB94,AH94)</f>
        <v>39</v>
      </c>
      <c r="K94" s="37">
        <f>RANK(J94,J92:J96,0)</f>
        <v>1</v>
      </c>
      <c r="L94" s="37">
        <f>J94</f>
        <v>39</v>
      </c>
      <c r="M94" s="37"/>
      <c r="N94" s="37"/>
      <c r="O94" s="37">
        <f>IF(E94="м",IF(J94&gt;=25,25,VLOOKUP(B94,рез1,2,FALSE)),IF(J94&gt;=25,25,VLOOKUP(B94,рез2,2,FALSE)))</f>
        <v>25</v>
      </c>
      <c r="P94" s="37">
        <f>RANK(O94,O92:O96,0)</f>
        <v>1</v>
      </c>
      <c r="Q94" s="37">
        <f>O94</f>
        <v>25</v>
      </c>
      <c r="R94" s="37"/>
      <c r="S94" s="37"/>
      <c r="Z94" s="37">
        <f>IF(E94="м",F94,0)</f>
        <v>0</v>
      </c>
      <c r="AA94" s="37">
        <f>RANK(Z94,Z:Z,0)</f>
        <v>39</v>
      </c>
      <c r="AB94" s="37">
        <f>AA94+H94</f>
        <v>39</v>
      </c>
      <c r="AC94" s="37">
        <f>COUNTIF(Z:Z,Z94)</f>
        <v>122</v>
      </c>
      <c r="AD94" s="37" t="str">
        <f>IF(Z94=0," ",IF(AC94&gt;1,"Булл"," "))</f>
        <v> </v>
      </c>
      <c r="AF94" s="37">
        <f>IF(E94="м",0,F94)</f>
        <v>0</v>
      </c>
      <c r="AG94" s="37">
        <f>RANK(AF94,AF:AF,0)</f>
        <v>28</v>
      </c>
      <c r="AH94" s="37">
        <f>AG94+H94</f>
        <v>28</v>
      </c>
      <c r="AI94" s="37">
        <f>COUNTIF(AF:AF,AF94)</f>
        <v>133</v>
      </c>
      <c r="AJ94" s="37" t="str">
        <f>IF(AF94=0," ",IF(AI94&gt;1,"Булл"," "))</f>
        <v> </v>
      </c>
      <c r="AL94" s="17">
        <f>A94</f>
        <v>0</v>
      </c>
      <c r="AM94" s="17">
        <f>B94</f>
        <v>0</v>
      </c>
      <c r="AN94" s="17">
        <f>IF(E94="м",1,2)</f>
        <v>1</v>
      </c>
      <c r="AO94" s="17">
        <f>J94</f>
        <v>39</v>
      </c>
    </row>
    <row r="95" spans="1:41" ht="12.75">
      <c r="A95" s="42"/>
      <c r="B95" s="42"/>
      <c r="C95" s="42"/>
      <c r="D95" s="42"/>
      <c r="E95" s="17" t="s">
        <v>34</v>
      </c>
      <c r="F95" s="43"/>
      <c r="G95" s="35" t="str">
        <f>IF(E95="м",AD95,AJ95)</f>
        <v> </v>
      </c>
      <c r="H95" s="43"/>
      <c r="J95" s="37">
        <f>IF(E95="м",AB95,AH95)</f>
        <v>39</v>
      </c>
      <c r="K95" s="37">
        <f>RANK(J95,J92:J96,0)</f>
        <v>1</v>
      </c>
      <c r="L95" s="37">
        <f>J95</f>
        <v>39</v>
      </c>
      <c r="M95" s="37"/>
      <c r="N95" s="37"/>
      <c r="O95" s="37">
        <f>IF(E95="м",IF(J95&gt;=25,25,VLOOKUP(B95,рез1,2,FALSE)),IF(J95&gt;=25,25,VLOOKUP(B95,рез2,2,FALSE)))</f>
        <v>25</v>
      </c>
      <c r="P95" s="37">
        <f>RANK(O95,O92:O96,0)</f>
        <v>1</v>
      </c>
      <c r="Q95" s="37">
        <f>O95</f>
        <v>25</v>
      </c>
      <c r="R95" s="37"/>
      <c r="S95" s="37"/>
      <c r="Z95" s="37">
        <f>IF(E95="м",F95,0)</f>
        <v>0</v>
      </c>
      <c r="AA95" s="37">
        <f>RANK(Z95,Z:Z,0)</f>
        <v>39</v>
      </c>
      <c r="AB95" s="37">
        <f>AA95+H95</f>
        <v>39</v>
      </c>
      <c r="AC95" s="37">
        <f>COUNTIF(Z:Z,Z95)</f>
        <v>122</v>
      </c>
      <c r="AD95" s="37" t="str">
        <f>IF(Z95=0," ",IF(AC95&gt;1,"Булл"," "))</f>
        <v> </v>
      </c>
      <c r="AF95" s="37">
        <f>IF(E95="м",0,F95)</f>
        <v>0</v>
      </c>
      <c r="AG95" s="37">
        <f>RANK(AF95,AF:AF,0)</f>
        <v>28</v>
      </c>
      <c r="AH95" s="37">
        <f>AG95+H95</f>
        <v>28</v>
      </c>
      <c r="AI95" s="37">
        <f>COUNTIF(AF:AF,AF95)</f>
        <v>133</v>
      </c>
      <c r="AJ95" s="37" t="str">
        <f>IF(AF95=0," ",IF(AI95&gt;1,"Булл"," "))</f>
        <v> </v>
      </c>
      <c r="AL95" s="17">
        <f>A95</f>
        <v>0</v>
      </c>
      <c r="AM95" s="17">
        <f>B95</f>
        <v>0</v>
      </c>
      <c r="AN95" s="17">
        <f>IF(E95="м",1,2)</f>
        <v>1</v>
      </c>
      <c r="AO95" s="17">
        <f>J95</f>
        <v>39</v>
      </c>
    </row>
    <row r="96" spans="1:41" ht="12.75">
      <c r="A96" s="44"/>
      <c r="B96" s="44"/>
      <c r="C96" s="44"/>
      <c r="D96" s="44"/>
      <c r="E96" s="17" t="s">
        <v>34</v>
      </c>
      <c r="F96" s="45"/>
      <c r="G96" s="35" t="str">
        <f>IF(E96="м",AD96,AJ96)</f>
        <v> </v>
      </c>
      <c r="H96" s="45"/>
      <c r="I96" s="5"/>
      <c r="J96" s="37">
        <f>IF(E96="м",AB96,AH96)</f>
        <v>39</v>
      </c>
      <c r="K96" s="37">
        <f>RANK(J96,J92:J96,0)</f>
        <v>1</v>
      </c>
      <c r="L96" s="37">
        <f>J96</f>
        <v>39</v>
      </c>
      <c r="M96" s="37"/>
      <c r="N96" s="37"/>
      <c r="O96" s="37">
        <f>IF(E96="м",IF(J96&gt;=25,25,VLOOKUP(B96,рез1,2,FALSE)),IF(J96&gt;=25,25,VLOOKUP(B96,рез2,2,FALSE)))</f>
        <v>25</v>
      </c>
      <c r="P96" s="37">
        <f>RANK(O96,O92:O96,0)</f>
        <v>1</v>
      </c>
      <c r="Q96" s="37">
        <f>O96</f>
        <v>25</v>
      </c>
      <c r="R96" s="37"/>
      <c r="S96" s="37"/>
      <c r="Z96" s="37">
        <f>IF(E96="м",F96,0)</f>
        <v>0</v>
      </c>
      <c r="AA96" s="37">
        <f>RANK(Z96,Z:Z,0)</f>
        <v>39</v>
      </c>
      <c r="AB96" s="37">
        <f>AA96+H96</f>
        <v>39</v>
      </c>
      <c r="AC96" s="37">
        <f>COUNTIF(Z:Z,Z96)</f>
        <v>122</v>
      </c>
      <c r="AD96" s="37" t="str">
        <f>IF(Z96=0," ",IF(AC96&gt;1,"Булл"," "))</f>
        <v> </v>
      </c>
      <c r="AF96" s="37">
        <f>IF(E96="м",0,F96)</f>
        <v>0</v>
      </c>
      <c r="AG96" s="37">
        <f>RANK(AF96,AF:AF,0)</f>
        <v>28</v>
      </c>
      <c r="AH96" s="37">
        <f>AG96+H96</f>
        <v>28</v>
      </c>
      <c r="AI96" s="37">
        <f>COUNTIF(AF:AF,AF96)</f>
        <v>133</v>
      </c>
      <c r="AJ96" s="37" t="str">
        <f>IF(AF96=0," ",IF(AI96&gt;1,"Булл"," "))</f>
        <v> </v>
      </c>
      <c r="AL96" s="17">
        <f>A96</f>
        <v>0</v>
      </c>
      <c r="AM96" s="17">
        <f>B96</f>
        <v>0</v>
      </c>
      <c r="AN96" s="17">
        <f>IF(E96="м",1,2)</f>
        <v>1</v>
      </c>
      <c r="AO96" s="17">
        <f>J96</f>
        <v>39</v>
      </c>
    </row>
    <row r="97" spans="1:41" ht="12.75">
      <c r="A97" s="42"/>
      <c r="B97" s="42"/>
      <c r="C97" s="42"/>
      <c r="D97" s="42"/>
      <c r="E97" s="17" t="s">
        <v>34</v>
      </c>
      <c r="F97" s="43"/>
      <c r="G97" s="35" t="str">
        <f>IF(E97="м",AD97,AJ97)</f>
        <v> </v>
      </c>
      <c r="H97" s="43"/>
      <c r="J97" s="37">
        <f>IF(E97="м",AB97,AH97)</f>
        <v>39</v>
      </c>
      <c r="K97" s="37">
        <f>RANK(J97,J97:J101,0)</f>
        <v>1</v>
      </c>
      <c r="L97" s="37">
        <f>J97</f>
        <v>39</v>
      </c>
      <c r="M97" s="37">
        <f>VLOOKUP(1,K97:L101,2,FALSE)</f>
        <v>39</v>
      </c>
      <c r="N97" s="37">
        <f>SUM(J97:J101)-M97</f>
        <v>156</v>
      </c>
      <c r="O97" s="37">
        <f>IF(E97="м",IF(J97&gt;=25,25,VLOOKUP(B97,рез1,2,FALSE)),IF(J97&gt;=25,25,VLOOKUP(B97,рез2,2,FALSE)))</f>
        <v>25</v>
      </c>
      <c r="P97" s="37">
        <f>RANK(O97,O97:O101,0)</f>
        <v>1</v>
      </c>
      <c r="Q97" s="37">
        <f>O97</f>
        <v>25</v>
      </c>
      <c r="R97" s="37">
        <f>VLOOKUP(1,P97:Q101,2,FALSE)</f>
        <v>25</v>
      </c>
      <c r="S97" s="37">
        <f>SUM(O97:O101)-R97</f>
        <v>100</v>
      </c>
      <c r="T97" s="37">
        <f>SUM(N97,S97)</f>
        <v>256</v>
      </c>
      <c r="U97" s="37">
        <f>RANK(T97,T:T,1)</f>
        <v>15</v>
      </c>
      <c r="Z97" s="37">
        <f>IF(E97="м",F97,0)</f>
        <v>0</v>
      </c>
      <c r="AA97" s="37">
        <f>RANK(Z97,Z:Z,0)</f>
        <v>39</v>
      </c>
      <c r="AB97" s="37">
        <f>AA97+H97</f>
        <v>39</v>
      </c>
      <c r="AC97" s="37">
        <f>COUNTIF(Z:Z,Z97)</f>
        <v>122</v>
      </c>
      <c r="AD97" s="37" t="str">
        <f>IF(Z97=0," ",IF(AC97&gt;1,"Булл"," "))</f>
        <v> </v>
      </c>
      <c r="AF97" s="37">
        <f>IF(E97="м",0,F97)</f>
        <v>0</v>
      </c>
      <c r="AG97" s="37">
        <f>RANK(AF97,AF:AF,0)</f>
        <v>28</v>
      </c>
      <c r="AH97" s="37">
        <f>AG97+H97</f>
        <v>28</v>
      </c>
      <c r="AI97" s="37">
        <f>COUNTIF(AF:AF,AF97)</f>
        <v>133</v>
      </c>
      <c r="AJ97" s="37" t="str">
        <f>IF(AF97=0," ",IF(AI97&gt;1,"Булл"," "))</f>
        <v> </v>
      </c>
      <c r="AL97" s="17">
        <f>A97</f>
        <v>0</v>
      </c>
      <c r="AM97" s="17">
        <f>B97</f>
        <v>0</v>
      </c>
      <c r="AN97" s="17">
        <f>IF(E97="м",1,2)</f>
        <v>1</v>
      </c>
      <c r="AO97" s="17">
        <f>J97</f>
        <v>39</v>
      </c>
    </row>
    <row r="98" spans="1:41" ht="12.75">
      <c r="A98" s="42"/>
      <c r="B98" s="42"/>
      <c r="C98" s="42"/>
      <c r="D98" s="42"/>
      <c r="E98" s="17" t="s">
        <v>34</v>
      </c>
      <c r="F98" s="43"/>
      <c r="G98" s="35" t="str">
        <f>IF(E98="м",AD98,AJ98)</f>
        <v> </v>
      </c>
      <c r="H98" s="43"/>
      <c r="J98" s="37">
        <f>IF(E98="м",AB98,AH98)</f>
        <v>39</v>
      </c>
      <c r="K98" s="37">
        <f>RANK(J98,J97:J101,0)</f>
        <v>1</v>
      </c>
      <c r="L98" s="37">
        <f>J98</f>
        <v>39</v>
      </c>
      <c r="M98" s="37"/>
      <c r="N98" s="37"/>
      <c r="O98" s="37">
        <f>IF(E98="м",IF(J98&gt;=25,25,VLOOKUP(B98,рез1,2,FALSE)),IF(J98&gt;=25,25,VLOOKUP(B98,рез2,2,FALSE)))</f>
        <v>25</v>
      </c>
      <c r="P98" s="37">
        <f>RANK(O98,O97:O101,0)</f>
        <v>1</v>
      </c>
      <c r="Q98" s="37">
        <f>O98</f>
        <v>25</v>
      </c>
      <c r="R98" s="37"/>
      <c r="S98" s="37"/>
      <c r="Z98" s="37">
        <f>IF(E98="м",F98,0)</f>
        <v>0</v>
      </c>
      <c r="AA98" s="37">
        <f>RANK(Z98,Z:Z,0)</f>
        <v>39</v>
      </c>
      <c r="AB98" s="37">
        <f>AA98+H98</f>
        <v>39</v>
      </c>
      <c r="AC98" s="37">
        <f>COUNTIF(Z:Z,Z98)</f>
        <v>122</v>
      </c>
      <c r="AD98" s="37" t="str">
        <f>IF(Z98=0," ",IF(AC98&gt;1,"Булл"," "))</f>
        <v> </v>
      </c>
      <c r="AF98" s="37">
        <f>IF(E98="м",0,F98)</f>
        <v>0</v>
      </c>
      <c r="AG98" s="37">
        <f>RANK(AF98,AF:AF,0)</f>
        <v>28</v>
      </c>
      <c r="AH98" s="37">
        <f>AG98+H98</f>
        <v>28</v>
      </c>
      <c r="AI98" s="37">
        <f>COUNTIF(AF:AF,AF98)</f>
        <v>133</v>
      </c>
      <c r="AJ98" s="37" t="str">
        <f>IF(AF98=0," ",IF(AI98&gt;1,"Булл"," "))</f>
        <v> </v>
      </c>
      <c r="AL98" s="17">
        <f>A98</f>
        <v>0</v>
      </c>
      <c r="AM98" s="17">
        <f>B98</f>
        <v>0</v>
      </c>
      <c r="AN98" s="17">
        <f>IF(E98="м",1,2)</f>
        <v>1</v>
      </c>
      <c r="AO98" s="17">
        <f>J98</f>
        <v>39</v>
      </c>
    </row>
    <row r="99" spans="1:41" ht="12.75">
      <c r="A99" s="42"/>
      <c r="B99" s="42"/>
      <c r="C99" s="42"/>
      <c r="D99" s="42"/>
      <c r="E99" s="17" t="s">
        <v>34</v>
      </c>
      <c r="F99" s="43"/>
      <c r="G99" s="35" t="str">
        <f>IF(E99="м",AD99,AJ99)</f>
        <v> </v>
      </c>
      <c r="H99" s="43"/>
      <c r="J99" s="37">
        <f>IF(E99="м",AB99,AH99)</f>
        <v>39</v>
      </c>
      <c r="K99" s="37">
        <f>RANK(J99,J97:J101,0)</f>
        <v>1</v>
      </c>
      <c r="L99" s="37">
        <f>J99</f>
        <v>39</v>
      </c>
      <c r="M99" s="37"/>
      <c r="N99" s="37"/>
      <c r="O99" s="37">
        <f>IF(E99="м",IF(J99&gt;=25,25,VLOOKUP(B99,рез1,2,FALSE)),IF(J99&gt;=25,25,VLOOKUP(B99,рез2,2,FALSE)))</f>
        <v>25</v>
      </c>
      <c r="P99" s="37">
        <f>RANK(O99,O97:O101,0)</f>
        <v>1</v>
      </c>
      <c r="Q99" s="37">
        <f>O99</f>
        <v>25</v>
      </c>
      <c r="R99" s="37"/>
      <c r="S99" s="37"/>
      <c r="Z99" s="37">
        <f>IF(E99="м",F99,0)</f>
        <v>0</v>
      </c>
      <c r="AA99" s="37">
        <f>RANK(Z99,Z:Z,0)</f>
        <v>39</v>
      </c>
      <c r="AB99" s="37">
        <f>AA99+H99</f>
        <v>39</v>
      </c>
      <c r="AC99" s="37">
        <f>COUNTIF(Z:Z,Z99)</f>
        <v>122</v>
      </c>
      <c r="AD99" s="37" t="str">
        <f>IF(Z99=0," ",IF(AC99&gt;1,"Булл"," "))</f>
        <v> </v>
      </c>
      <c r="AF99" s="37">
        <f>IF(E99="м",0,F99)</f>
        <v>0</v>
      </c>
      <c r="AG99" s="37">
        <f>RANK(AF99,AF:AF,0)</f>
        <v>28</v>
      </c>
      <c r="AH99" s="37">
        <f>AG99+H99</f>
        <v>28</v>
      </c>
      <c r="AI99" s="37">
        <f>COUNTIF(AF:AF,AF99)</f>
        <v>133</v>
      </c>
      <c r="AJ99" s="37" t="str">
        <f>IF(AF99=0," ",IF(AI99&gt;1,"Булл"," "))</f>
        <v> </v>
      </c>
      <c r="AL99" s="17">
        <f>A99</f>
        <v>0</v>
      </c>
      <c r="AM99" s="17">
        <f>B99</f>
        <v>0</v>
      </c>
      <c r="AN99" s="17">
        <f>IF(E99="м",1,2)</f>
        <v>1</v>
      </c>
      <c r="AO99" s="17">
        <f>J99</f>
        <v>39</v>
      </c>
    </row>
    <row r="100" spans="1:41" ht="12.75">
      <c r="A100" s="42"/>
      <c r="B100" s="42"/>
      <c r="C100" s="42"/>
      <c r="D100" s="42"/>
      <c r="E100" s="17" t="s">
        <v>34</v>
      </c>
      <c r="F100" s="43"/>
      <c r="G100" s="35" t="str">
        <f>IF(E100="м",AD100,AJ100)</f>
        <v> </v>
      </c>
      <c r="H100" s="43"/>
      <c r="J100" s="37">
        <f>IF(E100="м",AB100,AH100)</f>
        <v>39</v>
      </c>
      <c r="K100" s="37">
        <f>RANK(J100,J97:J101,0)</f>
        <v>1</v>
      </c>
      <c r="L100" s="37">
        <f>J100</f>
        <v>39</v>
      </c>
      <c r="M100" s="37"/>
      <c r="N100" s="37"/>
      <c r="O100" s="37">
        <f>IF(E100="м",IF(J100&gt;=25,25,VLOOKUP(B100,рез1,2,FALSE)),IF(J100&gt;=25,25,VLOOKUP(B100,рез2,2,FALSE)))</f>
        <v>25</v>
      </c>
      <c r="P100" s="37">
        <f>RANK(O100,O97:O101,0)</f>
        <v>1</v>
      </c>
      <c r="Q100" s="37">
        <f>O100</f>
        <v>25</v>
      </c>
      <c r="R100" s="37"/>
      <c r="S100" s="37"/>
      <c r="Z100" s="37">
        <f>IF(E100="м",F100,0)</f>
        <v>0</v>
      </c>
      <c r="AA100" s="37">
        <f>RANK(Z100,Z:Z,0)</f>
        <v>39</v>
      </c>
      <c r="AB100" s="37">
        <f>AA100+H100</f>
        <v>39</v>
      </c>
      <c r="AC100" s="37">
        <f>COUNTIF(Z:Z,Z100)</f>
        <v>122</v>
      </c>
      <c r="AD100" s="37" t="str">
        <f>IF(Z100=0," ",IF(AC100&gt;1,"Булл"," "))</f>
        <v> </v>
      </c>
      <c r="AF100" s="37">
        <f>IF(E100="м",0,F100)</f>
        <v>0</v>
      </c>
      <c r="AG100" s="37">
        <f>RANK(AF100,AF:AF,0)</f>
        <v>28</v>
      </c>
      <c r="AH100" s="37">
        <f>AG100+H100</f>
        <v>28</v>
      </c>
      <c r="AI100" s="37">
        <f>COUNTIF(AF:AF,AF100)</f>
        <v>133</v>
      </c>
      <c r="AJ100" s="37" t="str">
        <f>IF(AF100=0," ",IF(AI100&gt;1,"Булл"," "))</f>
        <v> </v>
      </c>
      <c r="AL100" s="17">
        <f>A100</f>
        <v>0</v>
      </c>
      <c r="AM100" s="17">
        <f>B100</f>
        <v>0</v>
      </c>
      <c r="AN100" s="17">
        <f>IF(E100="м",1,2)</f>
        <v>1</v>
      </c>
      <c r="AO100" s="17">
        <f>J100</f>
        <v>39</v>
      </c>
    </row>
    <row r="101" spans="1:41" ht="12.75">
      <c r="A101" s="44"/>
      <c r="B101" s="44"/>
      <c r="C101" s="44"/>
      <c r="D101" s="44"/>
      <c r="E101" s="17" t="s">
        <v>34</v>
      </c>
      <c r="F101" s="45"/>
      <c r="G101" s="35" t="str">
        <f>IF(E101="м",AD101,AJ101)</f>
        <v> </v>
      </c>
      <c r="H101" s="45"/>
      <c r="I101" s="5"/>
      <c r="J101" s="37">
        <f>IF(E101="м",AB101,AH101)</f>
        <v>39</v>
      </c>
      <c r="K101" s="37">
        <f>RANK(J101,J97:J101,0)</f>
        <v>1</v>
      </c>
      <c r="L101" s="37">
        <f>J101</f>
        <v>39</v>
      </c>
      <c r="M101" s="37"/>
      <c r="N101" s="37"/>
      <c r="O101" s="37">
        <f>IF(E101="м",IF(J101&gt;=25,25,VLOOKUP(B101,рез1,2,FALSE)),IF(J101&gt;=25,25,VLOOKUP(B101,рез2,2,FALSE)))</f>
        <v>25</v>
      </c>
      <c r="P101" s="37">
        <f>RANK(O101,O97:O101,0)</f>
        <v>1</v>
      </c>
      <c r="Q101" s="37">
        <f>O101</f>
        <v>25</v>
      </c>
      <c r="R101" s="37"/>
      <c r="S101" s="37"/>
      <c r="Z101" s="37">
        <f>IF(E101="м",F101,0)</f>
        <v>0</v>
      </c>
      <c r="AA101" s="37">
        <f>RANK(Z101,Z:Z,0)</f>
        <v>39</v>
      </c>
      <c r="AB101" s="37">
        <f>AA101+H101</f>
        <v>39</v>
      </c>
      <c r="AC101" s="37">
        <f>COUNTIF(Z:Z,Z101)</f>
        <v>122</v>
      </c>
      <c r="AD101" s="37" t="str">
        <f>IF(Z101=0," ",IF(AC101&gt;1,"Булл"," "))</f>
        <v> </v>
      </c>
      <c r="AF101" s="37">
        <f>IF(E101="м",0,F101)</f>
        <v>0</v>
      </c>
      <c r="AG101" s="37">
        <f>RANK(AF101,AF:AF,0)</f>
        <v>28</v>
      </c>
      <c r="AH101" s="37">
        <f>AG101+H101</f>
        <v>28</v>
      </c>
      <c r="AI101" s="37">
        <f>COUNTIF(AF:AF,AF101)</f>
        <v>133</v>
      </c>
      <c r="AJ101" s="37" t="str">
        <f>IF(AF101=0," ",IF(AI101&gt;1,"Булл"," "))</f>
        <v> </v>
      </c>
      <c r="AL101" s="17">
        <f>A101</f>
        <v>0</v>
      </c>
      <c r="AM101" s="17">
        <f>B101</f>
        <v>0</v>
      </c>
      <c r="AN101" s="17">
        <f>IF(E101="м",1,2)</f>
        <v>1</v>
      </c>
      <c r="AO101" s="17">
        <f>J101</f>
        <v>39</v>
      </c>
    </row>
    <row r="102" spans="1:41" ht="12.75">
      <c r="A102" s="42"/>
      <c r="B102" s="42"/>
      <c r="C102" s="42"/>
      <c r="D102" s="42"/>
      <c r="E102" s="17" t="s">
        <v>34</v>
      </c>
      <c r="F102" s="43"/>
      <c r="G102" s="35" t="str">
        <f>IF(E102="м",AD102,AJ102)</f>
        <v> </v>
      </c>
      <c r="H102" s="43"/>
      <c r="J102" s="37">
        <f>IF(E102="м",AB102,AH102)</f>
        <v>39</v>
      </c>
      <c r="K102" s="37">
        <f>RANK(J102,J102:J106,0)</f>
        <v>1</v>
      </c>
      <c r="L102" s="37">
        <f>J102</f>
        <v>39</v>
      </c>
      <c r="M102" s="37">
        <f>VLOOKUP(1,K102:L106,2,FALSE)</f>
        <v>39</v>
      </c>
      <c r="N102" s="37">
        <f>SUM(J102:J106)-M102</f>
        <v>156</v>
      </c>
      <c r="O102" s="37">
        <f>IF(E102="м",IF(J102&gt;=25,25,VLOOKUP(B102,рез1,2,FALSE)),IF(J102&gt;=25,25,VLOOKUP(B102,рез2,2,FALSE)))</f>
        <v>25</v>
      </c>
      <c r="P102" s="37">
        <f>RANK(O102,O102:O106,0)</f>
        <v>1</v>
      </c>
      <c r="Q102" s="37">
        <f>O102</f>
        <v>25</v>
      </c>
      <c r="R102" s="37">
        <f>VLOOKUP(1,P102:Q106,2,FALSE)</f>
        <v>25</v>
      </c>
      <c r="S102" s="37">
        <f>SUM(O102:O106)-R102</f>
        <v>100</v>
      </c>
      <c r="T102" s="37">
        <f>SUM(N102,S102)</f>
        <v>256</v>
      </c>
      <c r="U102" s="37">
        <f>RANK(T102,T:T,1)</f>
        <v>15</v>
      </c>
      <c r="Z102" s="37">
        <f>IF(E102="м",F102,0)</f>
        <v>0</v>
      </c>
      <c r="AA102" s="37">
        <f>RANK(Z102,Z:Z,0)</f>
        <v>39</v>
      </c>
      <c r="AB102" s="37">
        <f>AA102+H102</f>
        <v>39</v>
      </c>
      <c r="AC102" s="37">
        <f>COUNTIF(Z:Z,Z102)</f>
        <v>122</v>
      </c>
      <c r="AD102" s="37" t="str">
        <f>IF(Z102=0," ",IF(AC102&gt;1,"Булл"," "))</f>
        <v> </v>
      </c>
      <c r="AF102" s="37">
        <f>IF(E102="м",0,F102)</f>
        <v>0</v>
      </c>
      <c r="AG102" s="37">
        <f>RANK(AF102,AF:AF,0)</f>
        <v>28</v>
      </c>
      <c r="AH102" s="37">
        <f>AG102+H102</f>
        <v>28</v>
      </c>
      <c r="AI102" s="37">
        <f>COUNTIF(AF:AF,AF102)</f>
        <v>133</v>
      </c>
      <c r="AJ102" s="37" t="str">
        <f>IF(AF102=0," ",IF(AI102&gt;1,"Булл"," "))</f>
        <v> </v>
      </c>
      <c r="AL102" s="17">
        <f>A102</f>
        <v>0</v>
      </c>
      <c r="AM102" s="17">
        <f>B102</f>
        <v>0</v>
      </c>
      <c r="AN102" s="17">
        <f>IF(E102="м",1,2)</f>
        <v>1</v>
      </c>
      <c r="AO102" s="17">
        <f>J102</f>
        <v>39</v>
      </c>
    </row>
    <row r="103" spans="1:41" ht="12.75">
      <c r="A103" s="42"/>
      <c r="B103" s="42"/>
      <c r="C103" s="42"/>
      <c r="D103" s="42"/>
      <c r="E103" s="17" t="s">
        <v>34</v>
      </c>
      <c r="F103" s="43"/>
      <c r="G103" s="35" t="str">
        <f>IF(E103="м",AD103,AJ103)</f>
        <v> </v>
      </c>
      <c r="H103" s="43"/>
      <c r="J103" s="37">
        <f>IF(E103="м",AB103,AH103)</f>
        <v>39</v>
      </c>
      <c r="K103" s="37">
        <f>RANK(J103,J102:J106,0)</f>
        <v>1</v>
      </c>
      <c r="L103" s="37">
        <f>J103</f>
        <v>39</v>
      </c>
      <c r="M103" s="37"/>
      <c r="N103" s="37"/>
      <c r="O103" s="37">
        <f>IF(E103="м",IF(J103&gt;=25,25,VLOOKUP(B103,рез1,2,FALSE)),IF(J103&gt;=25,25,VLOOKUP(B103,рез2,2,FALSE)))</f>
        <v>25</v>
      </c>
      <c r="P103" s="37">
        <f>RANK(O103,O102:O106,0)</f>
        <v>1</v>
      </c>
      <c r="Q103" s="37">
        <f>O103</f>
        <v>25</v>
      </c>
      <c r="R103" s="37"/>
      <c r="S103" s="37"/>
      <c r="Z103" s="37">
        <f>IF(E103="м",F103,0)</f>
        <v>0</v>
      </c>
      <c r="AA103" s="37">
        <f>RANK(Z103,Z:Z,0)</f>
        <v>39</v>
      </c>
      <c r="AB103" s="37">
        <f>AA103+H103</f>
        <v>39</v>
      </c>
      <c r="AC103" s="37">
        <f>COUNTIF(Z:Z,Z103)</f>
        <v>122</v>
      </c>
      <c r="AD103" s="37" t="str">
        <f>IF(Z103=0," ",IF(AC103&gt;1,"Булл"," "))</f>
        <v> </v>
      </c>
      <c r="AF103" s="37">
        <f>IF(E103="м",0,F103)</f>
        <v>0</v>
      </c>
      <c r="AG103" s="37">
        <f>RANK(AF103,AF:AF,0)</f>
        <v>28</v>
      </c>
      <c r="AH103" s="37">
        <f>AG103+H103</f>
        <v>28</v>
      </c>
      <c r="AI103" s="37">
        <f>COUNTIF(AF:AF,AF103)</f>
        <v>133</v>
      </c>
      <c r="AJ103" s="37" t="str">
        <f>IF(AF103=0," ",IF(AI103&gt;1,"Булл"," "))</f>
        <v> </v>
      </c>
      <c r="AL103" s="17">
        <f>A103</f>
        <v>0</v>
      </c>
      <c r="AM103" s="17">
        <f>B103</f>
        <v>0</v>
      </c>
      <c r="AN103" s="17">
        <f>IF(E103="м",1,2)</f>
        <v>1</v>
      </c>
      <c r="AO103" s="17">
        <f>J103</f>
        <v>39</v>
      </c>
    </row>
    <row r="104" spans="1:41" ht="12.75">
      <c r="A104" s="42"/>
      <c r="B104" s="42"/>
      <c r="C104" s="42"/>
      <c r="D104" s="42"/>
      <c r="E104" s="17" t="s">
        <v>34</v>
      </c>
      <c r="F104" s="43"/>
      <c r="G104" s="35" t="str">
        <f>IF(E104="м",AD104,AJ104)</f>
        <v> </v>
      </c>
      <c r="H104" s="43"/>
      <c r="J104" s="37">
        <f>IF(E104="м",AB104,AH104)</f>
        <v>39</v>
      </c>
      <c r="K104" s="37">
        <f>RANK(J104,J102:J106,0)</f>
        <v>1</v>
      </c>
      <c r="L104" s="37">
        <f>J104</f>
        <v>39</v>
      </c>
      <c r="M104" s="37"/>
      <c r="N104" s="37"/>
      <c r="O104" s="37">
        <f>IF(E104="м",IF(J104&gt;=25,25,VLOOKUP(B104,рез1,2,FALSE)),IF(J104&gt;=25,25,VLOOKUP(B104,рез2,2,FALSE)))</f>
        <v>25</v>
      </c>
      <c r="P104" s="37">
        <f>RANK(O104,O102:O106,0)</f>
        <v>1</v>
      </c>
      <c r="Q104" s="37">
        <f>O104</f>
        <v>25</v>
      </c>
      <c r="R104" s="37"/>
      <c r="S104" s="37"/>
      <c r="Z104" s="37">
        <f>IF(E104="м",F104,0)</f>
        <v>0</v>
      </c>
      <c r="AA104" s="37">
        <f>RANK(Z104,Z:Z,0)</f>
        <v>39</v>
      </c>
      <c r="AB104" s="37">
        <f>AA104+H104</f>
        <v>39</v>
      </c>
      <c r="AC104" s="37">
        <f>COUNTIF(Z:Z,Z104)</f>
        <v>122</v>
      </c>
      <c r="AD104" s="37" t="str">
        <f>IF(Z104=0," ",IF(AC104&gt;1,"Булл"," "))</f>
        <v> </v>
      </c>
      <c r="AF104" s="37">
        <f>IF(E104="м",0,F104)</f>
        <v>0</v>
      </c>
      <c r="AG104" s="37">
        <f>RANK(AF104,AF:AF,0)</f>
        <v>28</v>
      </c>
      <c r="AH104" s="37">
        <f>AG104+H104</f>
        <v>28</v>
      </c>
      <c r="AI104" s="37">
        <f>COUNTIF(AF:AF,AF104)</f>
        <v>133</v>
      </c>
      <c r="AJ104" s="37" t="str">
        <f>IF(AF104=0," ",IF(AI104&gt;1,"Булл"," "))</f>
        <v> </v>
      </c>
      <c r="AL104" s="17">
        <f>A104</f>
        <v>0</v>
      </c>
      <c r="AM104" s="17">
        <f>B104</f>
        <v>0</v>
      </c>
      <c r="AN104" s="17">
        <f>IF(E104="м",1,2)</f>
        <v>1</v>
      </c>
      <c r="AO104" s="17">
        <f>J104</f>
        <v>39</v>
      </c>
    </row>
    <row r="105" spans="1:41" ht="12.75">
      <c r="A105" s="42"/>
      <c r="B105" s="42"/>
      <c r="C105" s="42"/>
      <c r="D105" s="42"/>
      <c r="E105" s="17" t="s">
        <v>34</v>
      </c>
      <c r="F105" s="43"/>
      <c r="G105" s="35" t="str">
        <f>IF(E105="м",AD105,AJ105)</f>
        <v> </v>
      </c>
      <c r="H105" s="43"/>
      <c r="J105" s="37">
        <f>IF(E105="м",AB105,AH105)</f>
        <v>39</v>
      </c>
      <c r="K105" s="37">
        <f>RANK(J105,J102:J106,0)</f>
        <v>1</v>
      </c>
      <c r="L105" s="37">
        <f>J105</f>
        <v>39</v>
      </c>
      <c r="M105" s="37"/>
      <c r="N105" s="37"/>
      <c r="O105" s="37">
        <f>IF(E105="м",IF(J105&gt;=25,25,VLOOKUP(B105,рез1,2,FALSE)),IF(J105&gt;=25,25,VLOOKUP(B105,рез2,2,FALSE)))</f>
        <v>25</v>
      </c>
      <c r="P105" s="37">
        <f>RANK(O105,O102:O106,0)</f>
        <v>1</v>
      </c>
      <c r="Q105" s="37">
        <f>O105</f>
        <v>25</v>
      </c>
      <c r="R105" s="37"/>
      <c r="S105" s="37"/>
      <c r="Z105" s="37">
        <f>IF(E105="м",F105,0)</f>
        <v>0</v>
      </c>
      <c r="AA105" s="37">
        <f>RANK(Z105,Z:Z,0)</f>
        <v>39</v>
      </c>
      <c r="AB105" s="37">
        <f>AA105+H105</f>
        <v>39</v>
      </c>
      <c r="AC105" s="37">
        <f>COUNTIF(Z:Z,Z105)</f>
        <v>122</v>
      </c>
      <c r="AD105" s="37" t="str">
        <f>IF(Z105=0," ",IF(AC105&gt;1,"Булл"," "))</f>
        <v> </v>
      </c>
      <c r="AF105" s="37">
        <f>IF(E105="м",0,F105)</f>
        <v>0</v>
      </c>
      <c r="AG105" s="37">
        <f>RANK(AF105,AF:AF,0)</f>
        <v>28</v>
      </c>
      <c r="AH105" s="37">
        <f>AG105+H105</f>
        <v>28</v>
      </c>
      <c r="AI105" s="37">
        <f>COUNTIF(AF:AF,AF105)</f>
        <v>133</v>
      </c>
      <c r="AJ105" s="37" t="str">
        <f>IF(AF105=0," ",IF(AI105&gt;1,"Булл"," "))</f>
        <v> </v>
      </c>
      <c r="AL105" s="17">
        <f>A105</f>
        <v>0</v>
      </c>
      <c r="AM105" s="17">
        <f>B105</f>
        <v>0</v>
      </c>
      <c r="AN105" s="17">
        <f>IF(E105="м",1,2)</f>
        <v>1</v>
      </c>
      <c r="AO105" s="17">
        <f>J105</f>
        <v>39</v>
      </c>
    </row>
    <row r="106" spans="1:41" ht="12.75">
      <c r="A106" s="44"/>
      <c r="B106" s="44"/>
      <c r="C106" s="44"/>
      <c r="D106" s="44"/>
      <c r="E106" s="17" t="s">
        <v>34</v>
      </c>
      <c r="F106" s="45"/>
      <c r="G106" s="35" t="str">
        <f>IF(E106="м",AD106,AJ106)</f>
        <v> </v>
      </c>
      <c r="H106" s="45"/>
      <c r="I106" s="5"/>
      <c r="J106" s="37">
        <f>IF(E106="м",AB106,AH106)</f>
        <v>39</v>
      </c>
      <c r="K106" s="37">
        <f>RANK(J106,J102:J106,0)</f>
        <v>1</v>
      </c>
      <c r="L106" s="37">
        <f>J106</f>
        <v>39</v>
      </c>
      <c r="M106" s="37"/>
      <c r="N106" s="37"/>
      <c r="O106" s="37">
        <f>IF(E106="м",IF(J106&gt;=25,25,VLOOKUP(B106,рез1,2,FALSE)),IF(J106&gt;=25,25,VLOOKUP(B106,рез2,2,FALSE)))</f>
        <v>25</v>
      </c>
      <c r="P106" s="37">
        <f>RANK(O106,O102:O106,0)</f>
        <v>1</v>
      </c>
      <c r="Q106" s="37">
        <f>O106</f>
        <v>25</v>
      </c>
      <c r="R106" s="37"/>
      <c r="S106" s="37"/>
      <c r="Z106" s="37">
        <f>IF(E106="м",F106,0)</f>
        <v>0</v>
      </c>
      <c r="AA106" s="37">
        <f>RANK(Z106,Z:Z,0)</f>
        <v>39</v>
      </c>
      <c r="AB106" s="37">
        <f>AA106+H106</f>
        <v>39</v>
      </c>
      <c r="AC106" s="37">
        <f>COUNTIF(Z:Z,Z106)</f>
        <v>122</v>
      </c>
      <c r="AD106" s="37" t="str">
        <f>IF(Z106=0," ",IF(AC106&gt;1,"Булл"," "))</f>
        <v> </v>
      </c>
      <c r="AF106" s="37">
        <f>IF(E106="м",0,F106)</f>
        <v>0</v>
      </c>
      <c r="AG106" s="37">
        <f>RANK(AF106,AF:AF,0)</f>
        <v>28</v>
      </c>
      <c r="AH106" s="37">
        <f>AG106+H106</f>
        <v>28</v>
      </c>
      <c r="AI106" s="37">
        <f>COUNTIF(AF:AF,AF106)</f>
        <v>133</v>
      </c>
      <c r="AJ106" s="37" t="str">
        <f>IF(AF106=0," ",IF(AI106&gt;1,"Булл"," "))</f>
        <v> </v>
      </c>
      <c r="AL106" s="17">
        <f>A106</f>
        <v>0</v>
      </c>
      <c r="AM106" s="17">
        <f>B106</f>
        <v>0</v>
      </c>
      <c r="AN106" s="17">
        <f>IF(E106="м",1,2)</f>
        <v>1</v>
      </c>
      <c r="AO106" s="17">
        <f>J106</f>
        <v>39</v>
      </c>
    </row>
    <row r="107" spans="1:41" ht="12.75">
      <c r="A107" s="42"/>
      <c r="B107" s="42"/>
      <c r="C107" s="42"/>
      <c r="D107" s="42"/>
      <c r="E107" s="17" t="s">
        <v>34</v>
      </c>
      <c r="F107" s="43"/>
      <c r="G107" s="35" t="str">
        <f>IF(E107="м",AD107,AJ107)</f>
        <v> </v>
      </c>
      <c r="H107" s="43"/>
      <c r="J107" s="37">
        <f>IF(E107="м",AB107,AH107)</f>
        <v>39</v>
      </c>
      <c r="K107" s="37">
        <f>RANK(J107,J107:J111,0)</f>
        <v>1</v>
      </c>
      <c r="L107" s="37">
        <f>J107</f>
        <v>39</v>
      </c>
      <c r="M107" s="37">
        <f>VLOOKUP(1,K107:L111,2,FALSE)</f>
        <v>39</v>
      </c>
      <c r="N107" s="37">
        <f>SUM(J107:J111)-M107</f>
        <v>156</v>
      </c>
      <c r="O107" s="37">
        <f>IF(E107="м",IF(J107&gt;=25,25,VLOOKUP(B107,рез1,2,FALSE)),IF(J107&gt;=25,25,VLOOKUP(B107,рез2,2,FALSE)))</f>
        <v>25</v>
      </c>
      <c r="P107" s="37">
        <f>RANK(O107,O107:O111,0)</f>
        <v>1</v>
      </c>
      <c r="Q107" s="37">
        <f>O107</f>
        <v>25</v>
      </c>
      <c r="R107" s="37">
        <f>VLOOKUP(1,P107:Q111,2,FALSE)</f>
        <v>25</v>
      </c>
      <c r="S107" s="37">
        <f>SUM(O107:O111)-R107</f>
        <v>100</v>
      </c>
      <c r="T107" s="37">
        <f>SUM(N107,S107)</f>
        <v>256</v>
      </c>
      <c r="U107" s="37">
        <f>RANK(T107,T:T,1)</f>
        <v>15</v>
      </c>
      <c r="Z107" s="37">
        <f>IF(E107="м",F107,0)</f>
        <v>0</v>
      </c>
      <c r="AA107" s="37">
        <f>RANK(Z107,Z:Z,0)</f>
        <v>39</v>
      </c>
      <c r="AB107" s="37">
        <f>AA107+H107</f>
        <v>39</v>
      </c>
      <c r="AC107" s="37">
        <f>COUNTIF(Z:Z,Z107)</f>
        <v>122</v>
      </c>
      <c r="AD107" s="37" t="str">
        <f>IF(Z107=0," ",IF(AC107&gt;1,"Булл"," "))</f>
        <v> </v>
      </c>
      <c r="AF107" s="37">
        <f>IF(E107="м",0,F107)</f>
        <v>0</v>
      </c>
      <c r="AG107" s="37">
        <f>RANK(AF107,AF:AF,0)</f>
        <v>28</v>
      </c>
      <c r="AH107" s="37">
        <f>AG107+H107</f>
        <v>28</v>
      </c>
      <c r="AI107" s="37">
        <f>COUNTIF(AF:AF,AF107)</f>
        <v>133</v>
      </c>
      <c r="AJ107" s="37" t="str">
        <f>IF(AF107=0," ",IF(AI107&gt;1,"Булл"," "))</f>
        <v> </v>
      </c>
      <c r="AL107" s="17">
        <f>A107</f>
        <v>0</v>
      </c>
      <c r="AM107" s="17">
        <f>B107</f>
        <v>0</v>
      </c>
      <c r="AN107" s="17">
        <f>IF(E107="м",1,2)</f>
        <v>1</v>
      </c>
      <c r="AO107" s="17">
        <f>J107</f>
        <v>39</v>
      </c>
    </row>
    <row r="108" spans="1:41" ht="12.75">
      <c r="A108" s="42"/>
      <c r="B108" s="42"/>
      <c r="C108" s="42"/>
      <c r="D108" s="42"/>
      <c r="E108" s="17" t="s">
        <v>34</v>
      </c>
      <c r="F108" s="43"/>
      <c r="G108" s="35" t="str">
        <f>IF(E108="м",AD108,AJ108)</f>
        <v> </v>
      </c>
      <c r="H108" s="43"/>
      <c r="J108" s="37">
        <f>IF(E108="м",AB108,AH108)</f>
        <v>39</v>
      </c>
      <c r="K108" s="37">
        <f>RANK(J108,J107:J111,0)</f>
        <v>1</v>
      </c>
      <c r="L108" s="37">
        <f>J108</f>
        <v>39</v>
      </c>
      <c r="M108" s="37"/>
      <c r="N108" s="37"/>
      <c r="O108" s="37">
        <f>IF(E108="м",IF(J108&gt;=25,25,VLOOKUP(B108,рез1,2,FALSE)),IF(J108&gt;=25,25,VLOOKUP(B108,рез2,2,FALSE)))</f>
        <v>25</v>
      </c>
      <c r="P108" s="37">
        <f>RANK(O108,O107:O111,0)</f>
        <v>1</v>
      </c>
      <c r="Q108" s="37">
        <f>O108</f>
        <v>25</v>
      </c>
      <c r="R108" s="37"/>
      <c r="S108" s="37"/>
      <c r="Z108" s="37">
        <f>IF(E108="м",F108,0)</f>
        <v>0</v>
      </c>
      <c r="AA108" s="37">
        <f>RANK(Z108,Z:Z,0)</f>
        <v>39</v>
      </c>
      <c r="AB108" s="37">
        <f>AA108+H108</f>
        <v>39</v>
      </c>
      <c r="AC108" s="37">
        <f>COUNTIF(Z:Z,Z108)</f>
        <v>122</v>
      </c>
      <c r="AD108" s="37" t="str">
        <f>IF(Z108=0," ",IF(AC108&gt;1,"Булл"," "))</f>
        <v> </v>
      </c>
      <c r="AF108" s="37">
        <f>IF(E108="м",0,F108)</f>
        <v>0</v>
      </c>
      <c r="AG108" s="37">
        <f>RANK(AF108,AF:AF,0)</f>
        <v>28</v>
      </c>
      <c r="AH108" s="37">
        <f>AG108+H108</f>
        <v>28</v>
      </c>
      <c r="AI108" s="37">
        <f>COUNTIF(AF:AF,AF108)</f>
        <v>133</v>
      </c>
      <c r="AJ108" s="37" t="str">
        <f>IF(AF108=0," ",IF(AI108&gt;1,"Булл"," "))</f>
        <v> </v>
      </c>
      <c r="AL108" s="17">
        <f>A108</f>
        <v>0</v>
      </c>
      <c r="AM108" s="17">
        <f>B108</f>
        <v>0</v>
      </c>
      <c r="AN108" s="17">
        <f>IF(E108="м",1,2)</f>
        <v>1</v>
      </c>
      <c r="AO108" s="17">
        <f>J108</f>
        <v>39</v>
      </c>
    </row>
    <row r="109" spans="1:41" ht="12.75">
      <c r="A109" s="42"/>
      <c r="B109" s="42"/>
      <c r="C109" s="42"/>
      <c r="D109" s="42"/>
      <c r="E109" s="17" t="s">
        <v>34</v>
      </c>
      <c r="F109" s="43"/>
      <c r="G109" s="35" t="str">
        <f>IF(E109="м",AD109,AJ109)</f>
        <v> </v>
      </c>
      <c r="H109" s="43"/>
      <c r="J109" s="37">
        <f>IF(E109="м",AB109,AH109)</f>
        <v>39</v>
      </c>
      <c r="K109" s="37">
        <f>RANK(J109,J107:J111,0)</f>
        <v>1</v>
      </c>
      <c r="L109" s="37">
        <f>J109</f>
        <v>39</v>
      </c>
      <c r="M109" s="37"/>
      <c r="N109" s="37"/>
      <c r="O109" s="37">
        <f>IF(E109="м",IF(J109&gt;=25,25,VLOOKUP(B109,рез1,2,FALSE)),IF(J109&gt;=25,25,VLOOKUP(B109,рез2,2,FALSE)))</f>
        <v>25</v>
      </c>
      <c r="P109" s="37">
        <f>RANK(O109,O107:O111,0)</f>
        <v>1</v>
      </c>
      <c r="Q109" s="37">
        <f>O109</f>
        <v>25</v>
      </c>
      <c r="R109" s="37"/>
      <c r="S109" s="37"/>
      <c r="Z109" s="37">
        <f>IF(E109="м",F109,0)</f>
        <v>0</v>
      </c>
      <c r="AA109" s="37">
        <f>RANK(Z109,Z:Z,0)</f>
        <v>39</v>
      </c>
      <c r="AB109" s="37">
        <f>AA109+H109</f>
        <v>39</v>
      </c>
      <c r="AC109" s="37">
        <f>COUNTIF(Z:Z,Z109)</f>
        <v>122</v>
      </c>
      <c r="AD109" s="37" t="str">
        <f>IF(Z109=0," ",IF(AC109&gt;1,"Булл"," "))</f>
        <v> </v>
      </c>
      <c r="AF109" s="37">
        <f>IF(E109="м",0,F109)</f>
        <v>0</v>
      </c>
      <c r="AG109" s="37">
        <f>RANK(AF109,AF:AF,0)</f>
        <v>28</v>
      </c>
      <c r="AH109" s="37">
        <f>AG109+H109</f>
        <v>28</v>
      </c>
      <c r="AI109" s="37">
        <f>COUNTIF(AF:AF,AF109)</f>
        <v>133</v>
      </c>
      <c r="AJ109" s="37" t="str">
        <f>IF(AF109=0," ",IF(AI109&gt;1,"Булл"," "))</f>
        <v> </v>
      </c>
      <c r="AL109" s="17">
        <f>A109</f>
        <v>0</v>
      </c>
      <c r="AM109" s="17">
        <f>B109</f>
        <v>0</v>
      </c>
      <c r="AN109" s="17">
        <f>IF(E109="м",1,2)</f>
        <v>1</v>
      </c>
      <c r="AO109" s="17">
        <f>J109</f>
        <v>39</v>
      </c>
    </row>
    <row r="110" spans="1:41" ht="12.75">
      <c r="A110" s="42"/>
      <c r="B110" s="42"/>
      <c r="C110" s="42"/>
      <c r="D110" s="42"/>
      <c r="E110" s="17" t="s">
        <v>34</v>
      </c>
      <c r="F110" s="43"/>
      <c r="G110" s="35" t="str">
        <f>IF(E110="м",AD110,AJ110)</f>
        <v> </v>
      </c>
      <c r="H110" s="43"/>
      <c r="J110" s="37">
        <f>IF(E110="м",AB110,AH110)</f>
        <v>39</v>
      </c>
      <c r="K110" s="37">
        <f>RANK(J110,J107:J111,0)</f>
        <v>1</v>
      </c>
      <c r="L110" s="37">
        <f>J110</f>
        <v>39</v>
      </c>
      <c r="M110" s="37"/>
      <c r="N110" s="37"/>
      <c r="O110" s="37">
        <f>IF(E110="м",IF(J110&gt;=25,25,VLOOKUP(B110,рез1,2,FALSE)),IF(J110&gt;=25,25,VLOOKUP(B110,рез2,2,FALSE)))</f>
        <v>25</v>
      </c>
      <c r="P110" s="37">
        <f>RANK(O110,O107:O111,0)</f>
        <v>1</v>
      </c>
      <c r="Q110" s="37">
        <f>O110</f>
        <v>25</v>
      </c>
      <c r="R110" s="37"/>
      <c r="S110" s="37"/>
      <c r="Z110" s="37">
        <f>IF(E110="м",F110,0)</f>
        <v>0</v>
      </c>
      <c r="AA110" s="37">
        <f>RANK(Z110,Z:Z,0)</f>
        <v>39</v>
      </c>
      <c r="AB110" s="37">
        <f>AA110+H110</f>
        <v>39</v>
      </c>
      <c r="AC110" s="37">
        <f>COUNTIF(Z:Z,Z110)</f>
        <v>122</v>
      </c>
      <c r="AD110" s="37" t="str">
        <f>IF(Z110=0," ",IF(AC110&gt;1,"Булл"," "))</f>
        <v> </v>
      </c>
      <c r="AF110" s="37">
        <f>IF(E110="м",0,F110)</f>
        <v>0</v>
      </c>
      <c r="AG110" s="37">
        <f>RANK(AF110,AF:AF,0)</f>
        <v>28</v>
      </c>
      <c r="AH110" s="37">
        <f>AG110+H110</f>
        <v>28</v>
      </c>
      <c r="AI110" s="37">
        <f>COUNTIF(AF:AF,AF110)</f>
        <v>133</v>
      </c>
      <c r="AJ110" s="37" t="str">
        <f>IF(AF110=0," ",IF(AI110&gt;1,"Булл"," "))</f>
        <v> </v>
      </c>
      <c r="AL110" s="17">
        <f>A110</f>
        <v>0</v>
      </c>
      <c r="AM110" s="17">
        <f>B110</f>
        <v>0</v>
      </c>
      <c r="AN110" s="17">
        <f>IF(E110="м",1,2)</f>
        <v>1</v>
      </c>
      <c r="AO110" s="17">
        <f>J110</f>
        <v>39</v>
      </c>
    </row>
    <row r="111" spans="1:41" ht="12.75">
      <c r="A111" s="44"/>
      <c r="B111" s="44"/>
      <c r="C111" s="44"/>
      <c r="D111" s="44"/>
      <c r="E111" s="17" t="s">
        <v>34</v>
      </c>
      <c r="F111" s="45"/>
      <c r="G111" s="35" t="str">
        <f>IF(E111="м",AD111,AJ111)</f>
        <v> </v>
      </c>
      <c r="H111" s="45"/>
      <c r="I111" s="5"/>
      <c r="J111" s="37">
        <f>IF(E111="м",AB111,AH111)</f>
        <v>39</v>
      </c>
      <c r="K111" s="37">
        <f>RANK(J111,J107:J111,0)</f>
        <v>1</v>
      </c>
      <c r="L111" s="37">
        <f>J111</f>
        <v>39</v>
      </c>
      <c r="M111" s="37"/>
      <c r="N111" s="37"/>
      <c r="O111" s="37">
        <f>IF(E111="м",IF(J111&gt;=25,25,VLOOKUP(B111,рез1,2,FALSE)),IF(J111&gt;=25,25,VLOOKUP(B111,рез2,2,FALSE)))</f>
        <v>25</v>
      </c>
      <c r="P111" s="37">
        <f>RANK(O111,O107:O111,0)</f>
        <v>1</v>
      </c>
      <c r="Q111" s="37">
        <f>O111</f>
        <v>25</v>
      </c>
      <c r="R111" s="37"/>
      <c r="S111" s="37"/>
      <c r="Z111" s="37">
        <f>IF(E111="м",F111,0)</f>
        <v>0</v>
      </c>
      <c r="AA111" s="37">
        <f>RANK(Z111,Z:Z,0)</f>
        <v>39</v>
      </c>
      <c r="AB111" s="37">
        <f>AA111+H111</f>
        <v>39</v>
      </c>
      <c r="AC111" s="37">
        <f>COUNTIF(Z:Z,Z111)</f>
        <v>122</v>
      </c>
      <c r="AD111" s="37" t="str">
        <f>IF(Z111=0," ",IF(AC111&gt;1,"Булл"," "))</f>
        <v> </v>
      </c>
      <c r="AF111" s="37">
        <f>IF(E111="м",0,F111)</f>
        <v>0</v>
      </c>
      <c r="AG111" s="37">
        <f>RANK(AF111,AF:AF,0)</f>
        <v>28</v>
      </c>
      <c r="AH111" s="37">
        <f>AG111+H111</f>
        <v>28</v>
      </c>
      <c r="AI111" s="37">
        <f>COUNTIF(AF:AF,AF111)</f>
        <v>133</v>
      </c>
      <c r="AJ111" s="37" t="str">
        <f>IF(AF111=0," ",IF(AI111&gt;1,"Булл"," "))</f>
        <v> </v>
      </c>
      <c r="AL111" s="17">
        <f>A111</f>
        <v>0</v>
      </c>
      <c r="AM111" s="17">
        <f>B111</f>
        <v>0</v>
      </c>
      <c r="AN111" s="17">
        <f>IF(E111="м",1,2)</f>
        <v>1</v>
      </c>
      <c r="AO111" s="17">
        <f>J111</f>
        <v>39</v>
      </c>
    </row>
    <row r="112" spans="1:41" ht="12.75">
      <c r="A112" s="42"/>
      <c r="B112" s="42"/>
      <c r="C112" s="42"/>
      <c r="D112" s="42"/>
      <c r="E112" s="17" t="s">
        <v>34</v>
      </c>
      <c r="F112" s="43"/>
      <c r="G112" s="35" t="str">
        <f>IF(E112="м",AD112,AJ112)</f>
        <v> </v>
      </c>
      <c r="H112" s="43"/>
      <c r="J112" s="37">
        <f>IF(E112="м",AB112,AH112)</f>
        <v>39</v>
      </c>
      <c r="K112" s="37">
        <f>RANK(J112,J112:J116,0)</f>
        <v>1</v>
      </c>
      <c r="L112" s="37">
        <f>J112</f>
        <v>39</v>
      </c>
      <c r="M112" s="37">
        <f>VLOOKUP(1,K112:L116,2,FALSE)</f>
        <v>39</v>
      </c>
      <c r="N112" s="37">
        <f>SUM(J112:J116)-M112</f>
        <v>156</v>
      </c>
      <c r="O112" s="37">
        <f>IF(E112="м",IF(J112&gt;=25,25,VLOOKUP(B112,рез1,2,FALSE)),IF(J112&gt;=25,25,VLOOKUP(B112,рез2,2,FALSE)))</f>
        <v>25</v>
      </c>
      <c r="P112" s="37">
        <f>RANK(O112,O112:O116,0)</f>
        <v>1</v>
      </c>
      <c r="Q112" s="37">
        <f>O112</f>
        <v>25</v>
      </c>
      <c r="R112" s="37">
        <f>VLOOKUP(1,P112:Q116,2,FALSE)</f>
        <v>25</v>
      </c>
      <c r="S112" s="37">
        <f>SUM(O112:O116)-R112</f>
        <v>100</v>
      </c>
      <c r="T112" s="37">
        <f>SUM(N112,S112)</f>
        <v>256</v>
      </c>
      <c r="U112" s="37">
        <f>RANK(T112,T:T,1)</f>
        <v>15</v>
      </c>
      <c r="Z112" s="37">
        <f>IF(E112="м",F112,0)</f>
        <v>0</v>
      </c>
      <c r="AA112" s="37">
        <f>RANK(Z112,Z:Z,0)</f>
        <v>39</v>
      </c>
      <c r="AB112" s="37">
        <f>AA112+H112</f>
        <v>39</v>
      </c>
      <c r="AC112" s="37">
        <f>COUNTIF(Z:Z,Z112)</f>
        <v>122</v>
      </c>
      <c r="AD112" s="37" t="str">
        <f>IF(Z112=0," ",IF(AC112&gt;1,"Булл"," "))</f>
        <v> </v>
      </c>
      <c r="AF112" s="37">
        <f>IF(E112="м",0,F112)</f>
        <v>0</v>
      </c>
      <c r="AG112" s="37">
        <f>RANK(AF112,AF:AF,0)</f>
        <v>28</v>
      </c>
      <c r="AH112" s="37">
        <f>AG112+H112</f>
        <v>28</v>
      </c>
      <c r="AI112" s="37">
        <f>COUNTIF(AF:AF,AF112)</f>
        <v>133</v>
      </c>
      <c r="AJ112" s="37" t="str">
        <f>IF(AF112=0," ",IF(AI112&gt;1,"Булл"," "))</f>
        <v> </v>
      </c>
      <c r="AL112" s="17">
        <f>A112</f>
        <v>0</v>
      </c>
      <c r="AM112" s="17">
        <f>B112</f>
        <v>0</v>
      </c>
      <c r="AN112" s="17">
        <f>IF(E112="м",1,2)</f>
        <v>1</v>
      </c>
      <c r="AO112" s="17">
        <f>J112</f>
        <v>39</v>
      </c>
    </row>
    <row r="113" spans="1:41" ht="12.75">
      <c r="A113" s="42"/>
      <c r="B113" s="42"/>
      <c r="C113" s="42"/>
      <c r="D113" s="42"/>
      <c r="E113" s="17" t="s">
        <v>34</v>
      </c>
      <c r="F113" s="43"/>
      <c r="G113" s="35" t="str">
        <f>IF(E113="м",AD113,AJ113)</f>
        <v> </v>
      </c>
      <c r="H113" s="43"/>
      <c r="J113" s="37">
        <f>IF(E113="м",AB113,AH113)</f>
        <v>39</v>
      </c>
      <c r="K113" s="37">
        <f>RANK(J113,J112:J116,0)</f>
        <v>1</v>
      </c>
      <c r="L113" s="37">
        <f>J113</f>
        <v>39</v>
      </c>
      <c r="M113" s="37"/>
      <c r="N113" s="37"/>
      <c r="O113" s="37">
        <f>IF(E113="м",IF(J113&gt;=25,25,VLOOKUP(B113,рез1,2,FALSE)),IF(J113&gt;=25,25,VLOOKUP(B113,рез2,2,FALSE)))</f>
        <v>25</v>
      </c>
      <c r="P113" s="37">
        <f>RANK(O113,O112:O116,0)</f>
        <v>1</v>
      </c>
      <c r="Q113" s="37">
        <f>O113</f>
        <v>25</v>
      </c>
      <c r="R113" s="37"/>
      <c r="S113" s="37"/>
      <c r="Z113" s="37">
        <f>IF(E113="м",F113,0)</f>
        <v>0</v>
      </c>
      <c r="AA113" s="37">
        <f>RANK(Z113,Z:Z,0)</f>
        <v>39</v>
      </c>
      <c r="AB113" s="37">
        <f>AA113+H113</f>
        <v>39</v>
      </c>
      <c r="AC113" s="37">
        <f>COUNTIF(Z:Z,Z113)</f>
        <v>122</v>
      </c>
      <c r="AD113" s="37" t="str">
        <f>IF(Z113=0," ",IF(AC113&gt;1,"Булл"," "))</f>
        <v> </v>
      </c>
      <c r="AF113" s="37">
        <f>IF(E113="м",0,F113)</f>
        <v>0</v>
      </c>
      <c r="AG113" s="37">
        <f>RANK(AF113,AF:AF,0)</f>
        <v>28</v>
      </c>
      <c r="AH113" s="37">
        <f>AG113+H113</f>
        <v>28</v>
      </c>
      <c r="AI113" s="37">
        <f>COUNTIF(AF:AF,AF113)</f>
        <v>133</v>
      </c>
      <c r="AJ113" s="37" t="str">
        <f>IF(AF113=0," ",IF(AI113&gt;1,"Булл"," "))</f>
        <v> </v>
      </c>
      <c r="AL113" s="17">
        <f>A113</f>
        <v>0</v>
      </c>
      <c r="AM113" s="17">
        <f>B113</f>
        <v>0</v>
      </c>
      <c r="AN113" s="17">
        <f>IF(E113="м",1,2)</f>
        <v>1</v>
      </c>
      <c r="AO113" s="17">
        <f>J113</f>
        <v>39</v>
      </c>
    </row>
    <row r="114" spans="1:41" ht="12.75">
      <c r="A114" s="42"/>
      <c r="B114" s="42"/>
      <c r="C114" s="42"/>
      <c r="D114" s="42"/>
      <c r="E114" s="17" t="s">
        <v>34</v>
      </c>
      <c r="F114" s="43"/>
      <c r="G114" s="35" t="str">
        <f>IF(E114="м",AD114,AJ114)</f>
        <v> </v>
      </c>
      <c r="H114" s="43"/>
      <c r="J114" s="37">
        <f>IF(E114="м",AB114,AH114)</f>
        <v>39</v>
      </c>
      <c r="K114" s="37">
        <f>RANK(J114,J112:J116,0)</f>
        <v>1</v>
      </c>
      <c r="L114" s="37">
        <f>J114</f>
        <v>39</v>
      </c>
      <c r="M114" s="37"/>
      <c r="N114" s="37"/>
      <c r="O114" s="37">
        <f>IF(E114="м",IF(J114&gt;=25,25,VLOOKUP(B114,рез1,2,FALSE)),IF(J114&gt;=25,25,VLOOKUP(B114,рез2,2,FALSE)))</f>
        <v>25</v>
      </c>
      <c r="P114" s="37">
        <f>RANK(O114,O112:O116,0)</f>
        <v>1</v>
      </c>
      <c r="Q114" s="37">
        <f>O114</f>
        <v>25</v>
      </c>
      <c r="R114" s="37"/>
      <c r="S114" s="37"/>
      <c r="Z114" s="37">
        <f>IF(E114="м",F114,0)</f>
        <v>0</v>
      </c>
      <c r="AA114" s="37">
        <f>RANK(Z114,Z:Z,0)</f>
        <v>39</v>
      </c>
      <c r="AB114" s="37">
        <f>AA114+H114</f>
        <v>39</v>
      </c>
      <c r="AC114" s="37">
        <f>COUNTIF(Z:Z,Z114)</f>
        <v>122</v>
      </c>
      <c r="AD114" s="37" t="str">
        <f>IF(Z114=0," ",IF(AC114&gt;1,"Булл"," "))</f>
        <v> </v>
      </c>
      <c r="AF114" s="37">
        <f>IF(E114="м",0,F114)</f>
        <v>0</v>
      </c>
      <c r="AG114" s="37">
        <f>RANK(AF114,AF:AF,0)</f>
        <v>28</v>
      </c>
      <c r="AH114" s="37">
        <f>AG114+H114</f>
        <v>28</v>
      </c>
      <c r="AI114" s="37">
        <f>COUNTIF(AF:AF,AF114)</f>
        <v>133</v>
      </c>
      <c r="AJ114" s="37" t="str">
        <f>IF(AF114=0," ",IF(AI114&gt;1,"Булл"," "))</f>
        <v> </v>
      </c>
      <c r="AL114" s="17">
        <f>A114</f>
        <v>0</v>
      </c>
      <c r="AM114" s="17">
        <f>B114</f>
        <v>0</v>
      </c>
      <c r="AN114" s="17">
        <f>IF(E114="м",1,2)</f>
        <v>1</v>
      </c>
      <c r="AO114" s="17">
        <f>J114</f>
        <v>39</v>
      </c>
    </row>
    <row r="115" spans="1:41" ht="12.75">
      <c r="A115" s="42"/>
      <c r="B115" s="42"/>
      <c r="C115" s="42"/>
      <c r="D115" s="42"/>
      <c r="E115" s="17" t="s">
        <v>34</v>
      </c>
      <c r="F115" s="43"/>
      <c r="G115" s="35" t="str">
        <f>IF(E115="м",AD115,AJ115)</f>
        <v> </v>
      </c>
      <c r="H115" s="43"/>
      <c r="J115" s="37">
        <f>IF(E115="м",AB115,AH115)</f>
        <v>39</v>
      </c>
      <c r="K115" s="37">
        <f>RANK(J115,J112:J116,0)</f>
        <v>1</v>
      </c>
      <c r="L115" s="37">
        <f>J115</f>
        <v>39</v>
      </c>
      <c r="M115" s="37"/>
      <c r="N115" s="37"/>
      <c r="O115" s="37">
        <f>IF(E115="м",IF(J115&gt;=25,25,VLOOKUP(B115,рез1,2,FALSE)),IF(J115&gt;=25,25,VLOOKUP(B115,рез2,2,FALSE)))</f>
        <v>25</v>
      </c>
      <c r="P115" s="37">
        <f>RANK(O115,O112:O116,0)</f>
        <v>1</v>
      </c>
      <c r="Q115" s="37">
        <f>O115</f>
        <v>25</v>
      </c>
      <c r="R115" s="37"/>
      <c r="S115" s="37"/>
      <c r="Z115" s="37">
        <f>IF(E115="м",F115,0)</f>
        <v>0</v>
      </c>
      <c r="AA115" s="37">
        <f>RANK(Z115,Z:Z,0)</f>
        <v>39</v>
      </c>
      <c r="AB115" s="37">
        <f>AA115+H115</f>
        <v>39</v>
      </c>
      <c r="AC115" s="37">
        <f>COUNTIF(Z:Z,Z115)</f>
        <v>122</v>
      </c>
      <c r="AD115" s="37" t="str">
        <f>IF(Z115=0," ",IF(AC115&gt;1,"Булл"," "))</f>
        <v> </v>
      </c>
      <c r="AF115" s="37">
        <f>IF(E115="м",0,F115)</f>
        <v>0</v>
      </c>
      <c r="AG115" s="37">
        <f>RANK(AF115,AF:AF,0)</f>
        <v>28</v>
      </c>
      <c r="AH115" s="37">
        <f>AG115+H115</f>
        <v>28</v>
      </c>
      <c r="AI115" s="37">
        <f>COUNTIF(AF:AF,AF115)</f>
        <v>133</v>
      </c>
      <c r="AJ115" s="37" t="str">
        <f>IF(AF115=0," ",IF(AI115&gt;1,"Булл"," "))</f>
        <v> </v>
      </c>
      <c r="AL115" s="17">
        <f>A115</f>
        <v>0</v>
      </c>
      <c r="AM115" s="17">
        <f>B115</f>
        <v>0</v>
      </c>
      <c r="AN115" s="17">
        <f>IF(E115="м",1,2)</f>
        <v>1</v>
      </c>
      <c r="AO115" s="17">
        <f>J115</f>
        <v>39</v>
      </c>
    </row>
    <row r="116" spans="1:41" ht="12.75">
      <c r="A116" s="44"/>
      <c r="B116" s="44"/>
      <c r="C116" s="44"/>
      <c r="D116" s="44"/>
      <c r="E116" s="17" t="s">
        <v>34</v>
      </c>
      <c r="F116" s="45"/>
      <c r="G116" s="35" t="str">
        <f>IF(E116="м",AD116,AJ116)</f>
        <v> </v>
      </c>
      <c r="H116" s="45"/>
      <c r="I116" s="5"/>
      <c r="J116" s="37">
        <f>IF(E116="м",AB116,AH116)</f>
        <v>39</v>
      </c>
      <c r="K116" s="37">
        <f>RANK(J116,J112:J116,0)</f>
        <v>1</v>
      </c>
      <c r="L116" s="37">
        <f>J116</f>
        <v>39</v>
      </c>
      <c r="M116" s="37"/>
      <c r="N116" s="37"/>
      <c r="O116" s="37">
        <f>IF(E116="м",IF(J116&gt;=25,25,VLOOKUP(B116,рез1,2,FALSE)),IF(J116&gt;=25,25,VLOOKUP(B116,рез2,2,FALSE)))</f>
        <v>25</v>
      </c>
      <c r="P116" s="37">
        <f>RANK(O116,O112:O116,0)</f>
        <v>1</v>
      </c>
      <c r="Q116" s="37">
        <f>O116</f>
        <v>25</v>
      </c>
      <c r="R116" s="37"/>
      <c r="S116" s="37"/>
      <c r="Z116" s="37">
        <f>IF(E116="м",F116,0)</f>
        <v>0</v>
      </c>
      <c r="AA116" s="37">
        <f>RANK(Z116,Z:Z,0)</f>
        <v>39</v>
      </c>
      <c r="AB116" s="37">
        <f>AA116+H116</f>
        <v>39</v>
      </c>
      <c r="AC116" s="37">
        <f>COUNTIF(Z:Z,Z116)</f>
        <v>122</v>
      </c>
      <c r="AD116" s="37" t="str">
        <f>IF(Z116=0," ",IF(AC116&gt;1,"Булл"," "))</f>
        <v> </v>
      </c>
      <c r="AF116" s="37">
        <f>IF(E116="м",0,F116)</f>
        <v>0</v>
      </c>
      <c r="AG116" s="37">
        <f>RANK(AF116,AF:AF,0)</f>
        <v>28</v>
      </c>
      <c r="AH116" s="37">
        <f>AG116+H116</f>
        <v>28</v>
      </c>
      <c r="AI116" s="37">
        <f>COUNTIF(AF:AF,AF116)</f>
        <v>133</v>
      </c>
      <c r="AJ116" s="37" t="str">
        <f>IF(AF116=0," ",IF(AI116&gt;1,"Булл"," "))</f>
        <v> </v>
      </c>
      <c r="AL116" s="17">
        <f>A116</f>
        <v>0</v>
      </c>
      <c r="AM116" s="17">
        <f>B116</f>
        <v>0</v>
      </c>
      <c r="AN116" s="17">
        <f>IF(E116="м",1,2)</f>
        <v>1</v>
      </c>
      <c r="AO116" s="17">
        <f>J116</f>
        <v>39</v>
      </c>
    </row>
    <row r="117" spans="1:41" ht="12.75">
      <c r="A117" s="42"/>
      <c r="B117" s="42"/>
      <c r="C117" s="42"/>
      <c r="D117" s="42"/>
      <c r="E117" s="17" t="s">
        <v>34</v>
      </c>
      <c r="F117" s="43"/>
      <c r="G117" s="35" t="str">
        <f>IF(E117="м",AD117,AJ117)</f>
        <v> </v>
      </c>
      <c r="H117" s="43"/>
      <c r="J117" s="37">
        <f>IF(E117="м",AB117,AH117)</f>
        <v>39</v>
      </c>
      <c r="K117" s="37">
        <f>RANK(J117,J117:J121,0)</f>
        <v>1</v>
      </c>
      <c r="L117" s="37">
        <f>J117</f>
        <v>39</v>
      </c>
      <c r="M117" s="37">
        <f>VLOOKUP(1,K117:L121,2,FALSE)</f>
        <v>39</v>
      </c>
      <c r="N117" s="37">
        <f>SUM(J117:J121)-M117</f>
        <v>156</v>
      </c>
      <c r="O117" s="37">
        <f>IF(E117="м",IF(J117&gt;=25,25,VLOOKUP(B117,рез1,2,FALSE)),IF(J117&gt;=25,25,VLOOKUP(B117,рез2,2,FALSE)))</f>
        <v>25</v>
      </c>
      <c r="P117" s="37">
        <f>RANK(O117,O117:O121,0)</f>
        <v>1</v>
      </c>
      <c r="Q117" s="37">
        <f>O117</f>
        <v>25</v>
      </c>
      <c r="R117" s="37">
        <f>VLOOKUP(1,P117:Q121,2,FALSE)</f>
        <v>25</v>
      </c>
      <c r="S117" s="37">
        <f>SUM(O117:O121)-R117</f>
        <v>100</v>
      </c>
      <c r="T117" s="37">
        <f>SUM(N117,S117)</f>
        <v>256</v>
      </c>
      <c r="U117" s="37">
        <f>RANK(T117,T:T,1)</f>
        <v>15</v>
      </c>
      <c r="Z117" s="37">
        <f>IF(E117="м",F117,0)</f>
        <v>0</v>
      </c>
      <c r="AA117" s="37">
        <f>RANK(Z117,Z:Z,0)</f>
        <v>39</v>
      </c>
      <c r="AB117" s="37">
        <f>AA117+H117</f>
        <v>39</v>
      </c>
      <c r="AC117" s="37">
        <f>COUNTIF(Z:Z,Z117)</f>
        <v>122</v>
      </c>
      <c r="AD117" s="37" t="str">
        <f>IF(Z117=0," ",IF(AC117&gt;1,"Булл"," "))</f>
        <v> </v>
      </c>
      <c r="AF117" s="37">
        <f>IF(E117="м",0,F117)</f>
        <v>0</v>
      </c>
      <c r="AG117" s="37">
        <f>RANK(AF117,AF:AF,0)</f>
        <v>28</v>
      </c>
      <c r="AH117" s="37">
        <f>AG117+H117</f>
        <v>28</v>
      </c>
      <c r="AI117" s="37">
        <f>COUNTIF(AF:AF,AF117)</f>
        <v>133</v>
      </c>
      <c r="AJ117" s="37" t="str">
        <f>IF(AF117=0," ",IF(AI117&gt;1,"Булл"," "))</f>
        <v> </v>
      </c>
      <c r="AL117" s="17">
        <f>A117</f>
        <v>0</v>
      </c>
      <c r="AM117" s="17">
        <f>B117</f>
        <v>0</v>
      </c>
      <c r="AN117" s="17">
        <f>IF(E117="м",1,2)</f>
        <v>1</v>
      </c>
      <c r="AO117" s="17">
        <f>J117</f>
        <v>39</v>
      </c>
    </row>
    <row r="118" spans="1:41" ht="12.75">
      <c r="A118" s="42"/>
      <c r="B118" s="42"/>
      <c r="C118" s="42"/>
      <c r="D118" s="42"/>
      <c r="E118" s="17" t="s">
        <v>34</v>
      </c>
      <c r="F118" s="43"/>
      <c r="G118" s="35" t="str">
        <f>IF(E118="м",AD118,AJ118)</f>
        <v> </v>
      </c>
      <c r="H118" s="43"/>
      <c r="J118" s="37">
        <f>IF(E118="м",AB118,AH118)</f>
        <v>39</v>
      </c>
      <c r="K118" s="37">
        <f>RANK(J118,J117:J121,0)</f>
        <v>1</v>
      </c>
      <c r="L118" s="37">
        <f>J118</f>
        <v>39</v>
      </c>
      <c r="M118" s="37"/>
      <c r="N118" s="37"/>
      <c r="O118" s="37">
        <f>IF(E118="м",IF(J118&gt;=25,25,VLOOKUP(B118,рез1,2,FALSE)),IF(J118&gt;=25,25,VLOOKUP(B118,рез2,2,FALSE)))</f>
        <v>25</v>
      </c>
      <c r="P118" s="37">
        <f>RANK(O118,O117:O121,0)</f>
        <v>1</v>
      </c>
      <c r="Q118" s="37">
        <f>O118</f>
        <v>25</v>
      </c>
      <c r="R118" s="37"/>
      <c r="S118" s="37"/>
      <c r="Z118" s="37">
        <f>IF(E118="м",F118,0)</f>
        <v>0</v>
      </c>
      <c r="AA118" s="37">
        <f>RANK(Z118,Z:Z,0)</f>
        <v>39</v>
      </c>
      <c r="AB118" s="37">
        <f>AA118+H118</f>
        <v>39</v>
      </c>
      <c r="AC118" s="37">
        <f>COUNTIF(Z:Z,Z118)</f>
        <v>122</v>
      </c>
      <c r="AD118" s="37" t="str">
        <f>IF(Z118=0," ",IF(AC118&gt;1,"Булл"," "))</f>
        <v> </v>
      </c>
      <c r="AF118" s="37">
        <f>IF(E118="м",0,F118)</f>
        <v>0</v>
      </c>
      <c r="AG118" s="37">
        <f>RANK(AF118,AF:AF,0)</f>
        <v>28</v>
      </c>
      <c r="AH118" s="37">
        <f>AG118+H118</f>
        <v>28</v>
      </c>
      <c r="AI118" s="37">
        <f>COUNTIF(AF:AF,AF118)</f>
        <v>133</v>
      </c>
      <c r="AJ118" s="37" t="str">
        <f>IF(AF118=0," ",IF(AI118&gt;1,"Булл"," "))</f>
        <v> </v>
      </c>
      <c r="AL118" s="17">
        <f>A118</f>
        <v>0</v>
      </c>
      <c r="AM118" s="17">
        <f>B118</f>
        <v>0</v>
      </c>
      <c r="AN118" s="17">
        <f>IF(E118="м",1,2)</f>
        <v>1</v>
      </c>
      <c r="AO118" s="17">
        <f>J118</f>
        <v>39</v>
      </c>
    </row>
    <row r="119" spans="1:41" ht="12.75">
      <c r="A119" s="42"/>
      <c r="B119" s="42"/>
      <c r="C119" s="42"/>
      <c r="D119" s="42"/>
      <c r="E119" s="17" t="s">
        <v>34</v>
      </c>
      <c r="F119" s="43"/>
      <c r="G119" s="35" t="str">
        <f>IF(E119="м",AD119,AJ119)</f>
        <v> </v>
      </c>
      <c r="H119" s="43"/>
      <c r="J119" s="37">
        <f>IF(E119="м",AB119,AH119)</f>
        <v>39</v>
      </c>
      <c r="K119" s="37">
        <f>RANK(J119,J117:J121,0)</f>
        <v>1</v>
      </c>
      <c r="L119" s="37">
        <f>J119</f>
        <v>39</v>
      </c>
      <c r="M119" s="37"/>
      <c r="N119" s="37"/>
      <c r="O119" s="37">
        <f>IF(E119="м",IF(J119&gt;=25,25,VLOOKUP(B119,рез1,2,FALSE)),IF(J119&gt;=25,25,VLOOKUP(B119,рез2,2,FALSE)))</f>
        <v>25</v>
      </c>
      <c r="P119" s="37">
        <f>RANK(O119,O117:O121,0)</f>
        <v>1</v>
      </c>
      <c r="Q119" s="37">
        <f>O119</f>
        <v>25</v>
      </c>
      <c r="R119" s="37"/>
      <c r="S119" s="37"/>
      <c r="Z119" s="37">
        <f>IF(E119="м",F119,0)</f>
        <v>0</v>
      </c>
      <c r="AA119" s="37">
        <f>RANK(Z119,Z:Z,0)</f>
        <v>39</v>
      </c>
      <c r="AB119" s="37">
        <f>AA119+H119</f>
        <v>39</v>
      </c>
      <c r="AC119" s="37">
        <f>COUNTIF(Z:Z,Z119)</f>
        <v>122</v>
      </c>
      <c r="AD119" s="37" t="str">
        <f>IF(Z119=0," ",IF(AC119&gt;1,"Булл"," "))</f>
        <v> </v>
      </c>
      <c r="AF119" s="37">
        <f>IF(E119="м",0,F119)</f>
        <v>0</v>
      </c>
      <c r="AG119" s="37">
        <f>RANK(AF119,AF:AF,0)</f>
        <v>28</v>
      </c>
      <c r="AH119" s="37">
        <f>AG119+H119</f>
        <v>28</v>
      </c>
      <c r="AI119" s="37">
        <f>COUNTIF(AF:AF,AF119)</f>
        <v>133</v>
      </c>
      <c r="AJ119" s="37" t="str">
        <f>IF(AF119=0," ",IF(AI119&gt;1,"Булл"," "))</f>
        <v> </v>
      </c>
      <c r="AL119" s="17">
        <f>A119</f>
        <v>0</v>
      </c>
      <c r="AM119" s="17">
        <f>B119</f>
        <v>0</v>
      </c>
      <c r="AN119" s="17">
        <f>IF(E119="м",1,2)</f>
        <v>1</v>
      </c>
      <c r="AO119" s="17">
        <f>J119</f>
        <v>39</v>
      </c>
    </row>
    <row r="120" spans="1:41" ht="12.75">
      <c r="A120" s="42"/>
      <c r="B120" s="42"/>
      <c r="C120" s="42"/>
      <c r="D120" s="42"/>
      <c r="E120" s="17" t="s">
        <v>34</v>
      </c>
      <c r="F120" s="43"/>
      <c r="G120" s="35" t="str">
        <f>IF(E120="м",AD120,AJ120)</f>
        <v> </v>
      </c>
      <c r="H120" s="43"/>
      <c r="J120" s="37">
        <f>IF(E120="м",AB120,AH120)</f>
        <v>39</v>
      </c>
      <c r="K120" s="37">
        <f>RANK(J120,J117:J121,0)</f>
        <v>1</v>
      </c>
      <c r="L120" s="37">
        <f>J120</f>
        <v>39</v>
      </c>
      <c r="M120" s="37"/>
      <c r="N120" s="37"/>
      <c r="O120" s="37">
        <f>IF(E120="м",IF(J120&gt;=25,25,VLOOKUP(B120,рез1,2,FALSE)),IF(J120&gt;=25,25,VLOOKUP(B120,рез2,2,FALSE)))</f>
        <v>25</v>
      </c>
      <c r="P120" s="37">
        <f>RANK(O120,O117:O121,0)</f>
        <v>1</v>
      </c>
      <c r="Q120" s="37">
        <f>O120</f>
        <v>25</v>
      </c>
      <c r="R120" s="37"/>
      <c r="S120" s="37"/>
      <c r="Z120" s="37">
        <f>IF(E120="м",F120,0)</f>
        <v>0</v>
      </c>
      <c r="AA120" s="37">
        <f>RANK(Z120,Z:Z,0)</f>
        <v>39</v>
      </c>
      <c r="AB120" s="37">
        <f>AA120+H120</f>
        <v>39</v>
      </c>
      <c r="AC120" s="37">
        <f>COUNTIF(Z:Z,Z120)</f>
        <v>122</v>
      </c>
      <c r="AD120" s="37" t="str">
        <f>IF(Z120=0," ",IF(AC120&gt;1,"Булл"," "))</f>
        <v> </v>
      </c>
      <c r="AF120" s="37">
        <f>IF(E120="м",0,F120)</f>
        <v>0</v>
      </c>
      <c r="AG120" s="37">
        <f>RANK(AF120,AF:AF,0)</f>
        <v>28</v>
      </c>
      <c r="AH120" s="37">
        <f>AG120+H120</f>
        <v>28</v>
      </c>
      <c r="AI120" s="37">
        <f>COUNTIF(AF:AF,AF120)</f>
        <v>133</v>
      </c>
      <c r="AJ120" s="37" t="str">
        <f>IF(AF120=0," ",IF(AI120&gt;1,"Булл"," "))</f>
        <v> </v>
      </c>
      <c r="AL120" s="17">
        <f>A120</f>
        <v>0</v>
      </c>
      <c r="AM120" s="17">
        <f>B120</f>
        <v>0</v>
      </c>
      <c r="AN120" s="17">
        <f>IF(E120="м",1,2)</f>
        <v>1</v>
      </c>
      <c r="AO120" s="17">
        <f>J120</f>
        <v>39</v>
      </c>
    </row>
    <row r="121" spans="1:41" ht="12.75">
      <c r="A121" s="44"/>
      <c r="B121" s="44"/>
      <c r="C121" s="44"/>
      <c r="D121" s="44"/>
      <c r="E121" s="17" t="s">
        <v>34</v>
      </c>
      <c r="F121" s="45"/>
      <c r="G121" s="35" t="str">
        <f>IF(E121="м",AD121,AJ121)</f>
        <v> </v>
      </c>
      <c r="H121" s="45"/>
      <c r="I121" s="5"/>
      <c r="J121" s="37">
        <f>IF(E121="м",AB121,AH121)</f>
        <v>39</v>
      </c>
      <c r="K121" s="37">
        <f>RANK(J121,J117:J121,0)</f>
        <v>1</v>
      </c>
      <c r="L121" s="37">
        <f>J121</f>
        <v>39</v>
      </c>
      <c r="M121" s="37"/>
      <c r="N121" s="37"/>
      <c r="O121" s="37">
        <f>IF(E121="м",IF(J121&gt;=25,25,VLOOKUP(B121,рез1,2,FALSE)),IF(J121&gt;=25,25,VLOOKUP(B121,рез2,2,FALSE)))</f>
        <v>25</v>
      </c>
      <c r="P121" s="37">
        <f>RANK(O121,O117:O121,0)</f>
        <v>1</v>
      </c>
      <c r="Q121" s="37">
        <f>O121</f>
        <v>25</v>
      </c>
      <c r="R121" s="37"/>
      <c r="S121" s="37"/>
      <c r="Z121" s="37">
        <f>IF(E121="м",F121,0)</f>
        <v>0</v>
      </c>
      <c r="AA121" s="37">
        <f>RANK(Z121,Z:Z,0)</f>
        <v>39</v>
      </c>
      <c r="AB121" s="37">
        <f>AA121+H121</f>
        <v>39</v>
      </c>
      <c r="AC121" s="37">
        <f>COUNTIF(Z:Z,Z121)</f>
        <v>122</v>
      </c>
      <c r="AD121" s="37" t="str">
        <f>IF(Z121=0," ",IF(AC121&gt;1,"Булл"," "))</f>
        <v> </v>
      </c>
      <c r="AF121" s="37">
        <f>IF(E121="м",0,F121)</f>
        <v>0</v>
      </c>
      <c r="AG121" s="37">
        <f>RANK(AF121,AF:AF,0)</f>
        <v>28</v>
      </c>
      <c r="AH121" s="37">
        <f>AG121+H121</f>
        <v>28</v>
      </c>
      <c r="AI121" s="37">
        <f>COUNTIF(AF:AF,AF121)</f>
        <v>133</v>
      </c>
      <c r="AJ121" s="37" t="str">
        <f>IF(AF121=0," ",IF(AI121&gt;1,"Булл"," "))</f>
        <v> </v>
      </c>
      <c r="AL121" s="17">
        <f>A121</f>
        <v>0</v>
      </c>
      <c r="AM121" s="17">
        <f>B121</f>
        <v>0</v>
      </c>
      <c r="AN121" s="17">
        <f>IF(E121="м",1,2)</f>
        <v>1</v>
      </c>
      <c r="AO121" s="17">
        <f>J121</f>
        <v>39</v>
      </c>
    </row>
    <row r="122" spans="1:41" ht="12.75">
      <c r="A122" s="42"/>
      <c r="B122" s="42"/>
      <c r="C122" s="42"/>
      <c r="D122" s="42"/>
      <c r="E122" s="17" t="s">
        <v>34</v>
      </c>
      <c r="F122" s="43"/>
      <c r="G122" s="35" t="str">
        <f>IF(E122="м",AD122,AJ122)</f>
        <v> </v>
      </c>
      <c r="H122" s="43"/>
      <c r="J122" s="37">
        <f>IF(E122="м",AB122,AH122)</f>
        <v>39</v>
      </c>
      <c r="K122" s="37">
        <f>RANK(J122,J122:J126,0)</f>
        <v>1</v>
      </c>
      <c r="L122" s="37">
        <f>J122</f>
        <v>39</v>
      </c>
      <c r="M122" s="37">
        <f>VLOOKUP(1,K122:L126,2,FALSE)</f>
        <v>39</v>
      </c>
      <c r="N122" s="37">
        <f>SUM(J122:J126)-M122</f>
        <v>156</v>
      </c>
      <c r="O122" s="37">
        <f>IF(E122="м",IF(J122&gt;=25,25,VLOOKUP(B122,рез1,2,FALSE)),IF(J122&gt;=25,25,VLOOKUP(B122,рез2,2,FALSE)))</f>
        <v>25</v>
      </c>
      <c r="P122" s="37">
        <f>RANK(O122,O122:O126,0)</f>
        <v>1</v>
      </c>
      <c r="Q122" s="37">
        <f>O122</f>
        <v>25</v>
      </c>
      <c r="R122" s="37">
        <f>VLOOKUP(1,P122:Q126,2,FALSE)</f>
        <v>25</v>
      </c>
      <c r="S122" s="37">
        <f>SUM(O122:O126)-R122</f>
        <v>100</v>
      </c>
      <c r="T122" s="37">
        <f>SUM(N122,S122)</f>
        <v>256</v>
      </c>
      <c r="U122" s="37">
        <f>RANK(T122,T:T,1)</f>
        <v>15</v>
      </c>
      <c r="Z122" s="37">
        <f>IF(E122="м",F122,0)</f>
        <v>0</v>
      </c>
      <c r="AA122" s="37">
        <f>RANK(Z122,Z:Z,0)</f>
        <v>39</v>
      </c>
      <c r="AB122" s="37">
        <f>AA122+H122</f>
        <v>39</v>
      </c>
      <c r="AC122" s="37">
        <f>COUNTIF(Z:Z,Z122)</f>
        <v>122</v>
      </c>
      <c r="AD122" s="37" t="str">
        <f>IF(Z122=0," ",IF(AC122&gt;1,"Булл"," "))</f>
        <v> </v>
      </c>
      <c r="AF122" s="37">
        <f>IF(E122="м",0,F122)</f>
        <v>0</v>
      </c>
      <c r="AG122" s="37">
        <f>RANK(AF122,AF:AF,0)</f>
        <v>28</v>
      </c>
      <c r="AH122" s="37">
        <f>AG122+H122</f>
        <v>28</v>
      </c>
      <c r="AI122" s="37">
        <f>COUNTIF(AF:AF,AF122)</f>
        <v>133</v>
      </c>
      <c r="AJ122" s="37" t="str">
        <f>IF(AF122=0," ",IF(AI122&gt;1,"Булл"," "))</f>
        <v> </v>
      </c>
      <c r="AL122" s="17">
        <f>A122</f>
        <v>0</v>
      </c>
      <c r="AM122" s="17">
        <f>B122</f>
        <v>0</v>
      </c>
      <c r="AN122" s="17">
        <f>IF(E122="м",1,2)</f>
        <v>1</v>
      </c>
      <c r="AO122" s="17">
        <f>J122</f>
        <v>39</v>
      </c>
    </row>
    <row r="123" spans="1:41" ht="12.75">
      <c r="A123" s="42"/>
      <c r="B123" s="42"/>
      <c r="C123" s="42"/>
      <c r="D123" s="42"/>
      <c r="E123" s="17" t="s">
        <v>34</v>
      </c>
      <c r="F123" s="43"/>
      <c r="G123" s="35" t="str">
        <f>IF(E123="м",AD123,AJ123)</f>
        <v> </v>
      </c>
      <c r="H123" s="43"/>
      <c r="J123" s="37">
        <f>IF(E123="м",AB123,AH123)</f>
        <v>39</v>
      </c>
      <c r="K123" s="37">
        <f>RANK(J123,J122:J126,0)</f>
        <v>1</v>
      </c>
      <c r="L123" s="37">
        <f>J123</f>
        <v>39</v>
      </c>
      <c r="M123" s="37"/>
      <c r="N123" s="37"/>
      <c r="O123" s="37">
        <f>IF(E123="м",IF(J123&gt;=25,25,VLOOKUP(B123,рез1,2,FALSE)),IF(J123&gt;=25,25,VLOOKUP(B123,рез2,2,FALSE)))</f>
        <v>25</v>
      </c>
      <c r="P123" s="37">
        <f>RANK(O123,O122:O126,0)</f>
        <v>1</v>
      </c>
      <c r="Q123" s="37">
        <f>O123</f>
        <v>25</v>
      </c>
      <c r="R123" s="37"/>
      <c r="S123" s="37"/>
      <c r="Z123" s="37">
        <f>IF(E123="м",F123,0)</f>
        <v>0</v>
      </c>
      <c r="AA123" s="37">
        <f>RANK(Z123,Z:Z,0)</f>
        <v>39</v>
      </c>
      <c r="AB123" s="37">
        <f>AA123+H123</f>
        <v>39</v>
      </c>
      <c r="AC123" s="37">
        <f>COUNTIF(Z:Z,Z123)</f>
        <v>122</v>
      </c>
      <c r="AD123" s="37" t="str">
        <f>IF(Z123=0," ",IF(AC123&gt;1,"Булл"," "))</f>
        <v> </v>
      </c>
      <c r="AF123" s="37">
        <f>IF(E123="м",0,F123)</f>
        <v>0</v>
      </c>
      <c r="AG123" s="37">
        <f>RANK(AF123,AF:AF,0)</f>
        <v>28</v>
      </c>
      <c r="AH123" s="37">
        <f>AG123+H123</f>
        <v>28</v>
      </c>
      <c r="AI123" s="37">
        <f>COUNTIF(AF:AF,AF123)</f>
        <v>133</v>
      </c>
      <c r="AJ123" s="37" t="str">
        <f>IF(AF123=0," ",IF(AI123&gt;1,"Булл"," "))</f>
        <v> </v>
      </c>
      <c r="AL123" s="17">
        <f>A123</f>
        <v>0</v>
      </c>
      <c r="AM123" s="17">
        <f>B123</f>
        <v>0</v>
      </c>
      <c r="AN123" s="17">
        <f>IF(E123="м",1,2)</f>
        <v>1</v>
      </c>
      <c r="AO123" s="17">
        <f>J123</f>
        <v>39</v>
      </c>
    </row>
    <row r="124" spans="1:41" ht="12.75">
      <c r="A124" s="42"/>
      <c r="B124" s="42"/>
      <c r="C124" s="42"/>
      <c r="D124" s="42"/>
      <c r="E124" s="17" t="s">
        <v>34</v>
      </c>
      <c r="F124" s="43"/>
      <c r="G124" s="35" t="str">
        <f>IF(E124="м",AD124,AJ124)</f>
        <v> </v>
      </c>
      <c r="H124" s="43"/>
      <c r="J124" s="37">
        <f>IF(E124="м",AB124,AH124)</f>
        <v>39</v>
      </c>
      <c r="K124" s="37">
        <f>RANK(J124,J122:J126,0)</f>
        <v>1</v>
      </c>
      <c r="L124" s="37">
        <f>J124</f>
        <v>39</v>
      </c>
      <c r="M124" s="37"/>
      <c r="N124" s="37"/>
      <c r="O124" s="37">
        <f>IF(E124="м",IF(J124&gt;=25,25,VLOOKUP(B124,рез1,2,FALSE)),IF(J124&gt;=25,25,VLOOKUP(B124,рез2,2,FALSE)))</f>
        <v>25</v>
      </c>
      <c r="P124" s="37">
        <f>RANK(O124,O122:O126,0)</f>
        <v>1</v>
      </c>
      <c r="Q124" s="37">
        <f>O124</f>
        <v>25</v>
      </c>
      <c r="R124" s="37"/>
      <c r="S124" s="37"/>
      <c r="Z124" s="37">
        <f>IF(E124="м",F124,0)</f>
        <v>0</v>
      </c>
      <c r="AA124" s="37">
        <f>RANK(Z124,Z:Z,0)</f>
        <v>39</v>
      </c>
      <c r="AB124" s="37">
        <f>AA124+H124</f>
        <v>39</v>
      </c>
      <c r="AC124" s="37">
        <f>COUNTIF(Z:Z,Z124)</f>
        <v>122</v>
      </c>
      <c r="AD124" s="37" t="str">
        <f>IF(Z124=0," ",IF(AC124&gt;1,"Булл"," "))</f>
        <v> </v>
      </c>
      <c r="AF124" s="37">
        <f>IF(E124="м",0,F124)</f>
        <v>0</v>
      </c>
      <c r="AG124" s="37">
        <f>RANK(AF124,AF:AF,0)</f>
        <v>28</v>
      </c>
      <c r="AH124" s="37">
        <f>AG124+H124</f>
        <v>28</v>
      </c>
      <c r="AI124" s="37">
        <f>COUNTIF(AF:AF,AF124)</f>
        <v>133</v>
      </c>
      <c r="AJ124" s="37" t="str">
        <f>IF(AF124=0," ",IF(AI124&gt;1,"Булл"," "))</f>
        <v> </v>
      </c>
      <c r="AL124" s="17">
        <f>A124</f>
        <v>0</v>
      </c>
      <c r="AM124" s="17">
        <f>B124</f>
        <v>0</v>
      </c>
      <c r="AN124" s="17">
        <f>IF(E124="м",1,2)</f>
        <v>1</v>
      </c>
      <c r="AO124" s="17">
        <f>J124</f>
        <v>39</v>
      </c>
    </row>
    <row r="125" spans="1:41" ht="12.75">
      <c r="A125" s="42"/>
      <c r="B125" s="42"/>
      <c r="C125" s="42"/>
      <c r="D125" s="42"/>
      <c r="E125" s="17" t="s">
        <v>34</v>
      </c>
      <c r="F125" s="43"/>
      <c r="G125" s="35" t="str">
        <f>IF(E125="м",AD125,AJ125)</f>
        <v> </v>
      </c>
      <c r="H125" s="43"/>
      <c r="J125" s="37">
        <f>IF(E125="м",AB125,AH125)</f>
        <v>39</v>
      </c>
      <c r="K125" s="37">
        <f>RANK(J125,J122:J126,0)</f>
        <v>1</v>
      </c>
      <c r="L125" s="37">
        <f>J125</f>
        <v>39</v>
      </c>
      <c r="M125" s="37"/>
      <c r="N125" s="37"/>
      <c r="O125" s="37">
        <f>IF(E125="м",IF(J125&gt;=25,25,VLOOKUP(B125,рез1,2,FALSE)),IF(J125&gt;=25,25,VLOOKUP(B125,рез2,2,FALSE)))</f>
        <v>25</v>
      </c>
      <c r="P125" s="37">
        <f>RANK(O125,O122:O126,0)</f>
        <v>1</v>
      </c>
      <c r="Q125" s="37">
        <f>O125</f>
        <v>25</v>
      </c>
      <c r="R125" s="37"/>
      <c r="S125" s="37"/>
      <c r="Z125" s="37">
        <f>IF(E125="м",F125,0)</f>
        <v>0</v>
      </c>
      <c r="AA125" s="37">
        <f>RANK(Z125,Z:Z,0)</f>
        <v>39</v>
      </c>
      <c r="AB125" s="37">
        <f>AA125+H125</f>
        <v>39</v>
      </c>
      <c r="AC125" s="37">
        <f>COUNTIF(Z:Z,Z125)</f>
        <v>122</v>
      </c>
      <c r="AD125" s="37" t="str">
        <f>IF(Z125=0," ",IF(AC125&gt;1,"Булл"," "))</f>
        <v> </v>
      </c>
      <c r="AF125" s="37">
        <f>IF(E125="м",0,F125)</f>
        <v>0</v>
      </c>
      <c r="AG125" s="37">
        <f>RANK(AF125,AF:AF,0)</f>
        <v>28</v>
      </c>
      <c r="AH125" s="37">
        <f>AG125+H125</f>
        <v>28</v>
      </c>
      <c r="AI125" s="37">
        <f>COUNTIF(AF:AF,AF125)</f>
        <v>133</v>
      </c>
      <c r="AJ125" s="37" t="str">
        <f>IF(AF125=0," ",IF(AI125&gt;1,"Булл"," "))</f>
        <v> </v>
      </c>
      <c r="AL125" s="17">
        <f>A125</f>
        <v>0</v>
      </c>
      <c r="AM125" s="17">
        <f>B125</f>
        <v>0</v>
      </c>
      <c r="AN125" s="17">
        <f>IF(E125="м",1,2)</f>
        <v>1</v>
      </c>
      <c r="AO125" s="17">
        <f>J125</f>
        <v>39</v>
      </c>
    </row>
    <row r="126" spans="1:41" ht="12.75">
      <c r="A126" s="44"/>
      <c r="B126" s="44"/>
      <c r="C126" s="44"/>
      <c r="D126" s="44"/>
      <c r="E126" s="17" t="s">
        <v>34</v>
      </c>
      <c r="F126" s="45"/>
      <c r="G126" s="35" t="str">
        <f>IF(E126="м",AD126,AJ126)</f>
        <v> </v>
      </c>
      <c r="H126" s="45"/>
      <c r="I126" s="5"/>
      <c r="J126" s="37">
        <f>IF(E126="м",AB126,AH126)</f>
        <v>39</v>
      </c>
      <c r="K126" s="37">
        <f>RANK(J126,J122:J126,0)</f>
        <v>1</v>
      </c>
      <c r="L126" s="37">
        <f>J126</f>
        <v>39</v>
      </c>
      <c r="M126" s="37"/>
      <c r="N126" s="37"/>
      <c r="O126" s="37">
        <f>IF(E126="м",IF(J126&gt;=25,25,VLOOKUP(B126,рез1,2,FALSE)),IF(J126&gt;=25,25,VLOOKUP(B126,рез2,2,FALSE)))</f>
        <v>25</v>
      </c>
      <c r="P126" s="37">
        <f>RANK(O126,O122:O126,0)</f>
        <v>1</v>
      </c>
      <c r="Q126" s="37">
        <f>O126</f>
        <v>25</v>
      </c>
      <c r="R126" s="37"/>
      <c r="S126" s="37"/>
      <c r="Z126" s="37">
        <f>IF(E126="м",F126,0)</f>
        <v>0</v>
      </c>
      <c r="AA126" s="37">
        <f>RANK(Z126,Z:Z,0)</f>
        <v>39</v>
      </c>
      <c r="AB126" s="37">
        <f>AA126+H126</f>
        <v>39</v>
      </c>
      <c r="AC126" s="37">
        <f>COUNTIF(Z:Z,Z126)</f>
        <v>122</v>
      </c>
      <c r="AD126" s="37" t="str">
        <f>IF(Z126=0," ",IF(AC126&gt;1,"Булл"," "))</f>
        <v> </v>
      </c>
      <c r="AF126" s="37">
        <f>IF(E126="м",0,F126)</f>
        <v>0</v>
      </c>
      <c r="AG126" s="37">
        <f>RANK(AF126,AF:AF,0)</f>
        <v>28</v>
      </c>
      <c r="AH126" s="37">
        <f>AG126+H126</f>
        <v>28</v>
      </c>
      <c r="AI126" s="37">
        <f>COUNTIF(AF:AF,AF126)</f>
        <v>133</v>
      </c>
      <c r="AJ126" s="37" t="str">
        <f>IF(AF126=0," ",IF(AI126&gt;1,"Булл"," "))</f>
        <v> </v>
      </c>
      <c r="AL126" s="17">
        <f>A126</f>
        <v>0</v>
      </c>
      <c r="AM126" s="17">
        <f>B126</f>
        <v>0</v>
      </c>
      <c r="AN126" s="17">
        <f>IF(E126="м",1,2)</f>
        <v>1</v>
      </c>
      <c r="AO126" s="17">
        <f>J126</f>
        <v>39</v>
      </c>
    </row>
    <row r="127" spans="1:41" ht="12.75">
      <c r="A127" s="42">
        <v>26</v>
      </c>
      <c r="B127" s="42"/>
      <c r="C127" s="42"/>
      <c r="D127" s="42"/>
      <c r="E127" s="17" t="s">
        <v>34</v>
      </c>
      <c r="F127" s="43"/>
      <c r="G127" s="35" t="str">
        <f>IF(E127="м",AD127,AJ127)</f>
        <v> </v>
      </c>
      <c r="H127" s="43"/>
      <c r="J127" s="37">
        <f>IF(E127="м",AB127,AH127)</f>
        <v>39</v>
      </c>
      <c r="K127" s="37">
        <f>RANK(J127,J127:J131,0)</f>
        <v>1</v>
      </c>
      <c r="L127" s="37">
        <f>J127</f>
        <v>39</v>
      </c>
      <c r="M127" s="37">
        <f>VLOOKUP(1,K127:L131,2,FALSE)</f>
        <v>39</v>
      </c>
      <c r="N127" s="37">
        <f>SUM(J127:J131)-M127</f>
        <v>156</v>
      </c>
      <c r="O127" s="37">
        <f>IF(E127="м",IF(J127&gt;=25,25,VLOOKUP(B127,рез1,2,FALSE)),IF(J127&gt;=25,25,VLOOKUP(B127,рез2,2,FALSE)))</f>
        <v>25</v>
      </c>
      <c r="P127" s="37">
        <f>RANK(O127,O127:O131,0)</f>
        <v>1</v>
      </c>
      <c r="Q127" s="37">
        <f>O127</f>
        <v>25</v>
      </c>
      <c r="R127" s="37">
        <f>VLOOKUP(1,P127:Q131,2,FALSE)</f>
        <v>25</v>
      </c>
      <c r="S127" s="37">
        <f>SUM(O127:O131)-R127</f>
        <v>100</v>
      </c>
      <c r="T127" s="37">
        <f>SUM(N127,S127)</f>
        <v>256</v>
      </c>
      <c r="U127" s="37">
        <f>RANK(T127,T:T,1)</f>
        <v>15</v>
      </c>
      <c r="Z127" s="37">
        <f>IF(E127="м",F127,0)</f>
        <v>0</v>
      </c>
      <c r="AA127" s="37">
        <f>RANK(Z127,Z:Z,0)</f>
        <v>39</v>
      </c>
      <c r="AB127" s="37">
        <f>AA127+H127</f>
        <v>39</v>
      </c>
      <c r="AC127" s="37">
        <f>COUNTIF(Z:Z,Z127)</f>
        <v>122</v>
      </c>
      <c r="AD127" s="37" t="str">
        <f>IF(Z127=0," ",IF(AC127&gt;1,"Булл"," "))</f>
        <v> </v>
      </c>
      <c r="AF127" s="37">
        <f>IF(E127="м",0,F127)</f>
        <v>0</v>
      </c>
      <c r="AG127" s="37">
        <f>RANK(AF127,AF:AF,0)</f>
        <v>28</v>
      </c>
      <c r="AH127" s="37">
        <f>AG127+H127</f>
        <v>28</v>
      </c>
      <c r="AI127" s="37">
        <f>COUNTIF(AF:AF,AF127)</f>
        <v>133</v>
      </c>
      <c r="AJ127" s="37" t="str">
        <f>IF(AF127=0," ",IF(AI127&gt;1,"Булл"," "))</f>
        <v> </v>
      </c>
      <c r="AL127" s="17">
        <f>A127</f>
        <v>26</v>
      </c>
      <c r="AM127" s="17">
        <f>B127</f>
        <v>0</v>
      </c>
      <c r="AN127" s="17">
        <f>IF(E127="м",1,2)</f>
        <v>1</v>
      </c>
      <c r="AO127" s="17">
        <f>J127</f>
        <v>39</v>
      </c>
    </row>
    <row r="128" spans="1:41" ht="12.75">
      <c r="A128" s="42"/>
      <c r="B128" s="42"/>
      <c r="C128" s="42"/>
      <c r="D128" s="42"/>
      <c r="E128" s="17" t="s">
        <v>34</v>
      </c>
      <c r="F128" s="43"/>
      <c r="G128" s="35" t="str">
        <f>IF(E128="м",AD128,AJ128)</f>
        <v> </v>
      </c>
      <c r="H128" s="43"/>
      <c r="J128" s="37">
        <f>IF(E128="м",AB128,AH128)</f>
        <v>39</v>
      </c>
      <c r="K128" s="37">
        <f>RANK(J128,J127:J131,0)</f>
        <v>1</v>
      </c>
      <c r="L128" s="37">
        <f>J128</f>
        <v>39</v>
      </c>
      <c r="M128" s="37"/>
      <c r="N128" s="37"/>
      <c r="O128" s="37">
        <f>IF(E128="м",IF(J128&gt;=25,25,VLOOKUP(B128,рез1,2,FALSE)),IF(J128&gt;=25,25,VLOOKUP(B128,рез2,2,FALSE)))</f>
        <v>25</v>
      </c>
      <c r="P128" s="37">
        <f>RANK(O128,O127:O131,0)</f>
        <v>1</v>
      </c>
      <c r="Q128" s="37">
        <f>O128</f>
        <v>25</v>
      </c>
      <c r="R128" s="37"/>
      <c r="S128" s="37"/>
      <c r="Z128" s="37">
        <f>IF(E128="м",F128,0)</f>
        <v>0</v>
      </c>
      <c r="AA128" s="37">
        <f>RANK(Z128,Z:Z,0)</f>
        <v>39</v>
      </c>
      <c r="AB128" s="37">
        <f>AA128+H128</f>
        <v>39</v>
      </c>
      <c r="AC128" s="37">
        <f>COUNTIF(Z:Z,Z128)</f>
        <v>122</v>
      </c>
      <c r="AD128" s="37" t="str">
        <f>IF(Z128=0," ",IF(AC128&gt;1,"Булл"," "))</f>
        <v> </v>
      </c>
      <c r="AF128" s="37">
        <f>IF(E128="м",0,F128)</f>
        <v>0</v>
      </c>
      <c r="AG128" s="37">
        <f>RANK(AF128,AF:AF,0)</f>
        <v>28</v>
      </c>
      <c r="AH128" s="37">
        <f>AG128+H128</f>
        <v>28</v>
      </c>
      <c r="AI128" s="37">
        <f>COUNTIF(AF:AF,AF128)</f>
        <v>133</v>
      </c>
      <c r="AJ128" s="37" t="str">
        <f>IF(AF128=0," ",IF(AI128&gt;1,"Булл"," "))</f>
        <v> </v>
      </c>
      <c r="AL128" s="17">
        <f>A128</f>
        <v>0</v>
      </c>
      <c r="AM128" s="17">
        <f>B128</f>
        <v>0</v>
      </c>
      <c r="AN128" s="17">
        <f>IF(E128="м",1,2)</f>
        <v>1</v>
      </c>
      <c r="AO128" s="17">
        <f>J128</f>
        <v>39</v>
      </c>
    </row>
    <row r="129" spans="1:41" ht="12.75">
      <c r="A129" s="42"/>
      <c r="B129" s="42"/>
      <c r="C129" s="42"/>
      <c r="D129" s="42"/>
      <c r="E129" s="17" t="s">
        <v>34</v>
      </c>
      <c r="F129" s="43"/>
      <c r="G129" s="35" t="str">
        <f>IF(E129="м",AD129,AJ129)</f>
        <v> </v>
      </c>
      <c r="H129" s="43"/>
      <c r="J129" s="37">
        <f>IF(E129="м",AB129,AH129)</f>
        <v>39</v>
      </c>
      <c r="K129" s="37">
        <f>RANK(J129,J127:J131,0)</f>
        <v>1</v>
      </c>
      <c r="L129" s="37">
        <f>J129</f>
        <v>39</v>
      </c>
      <c r="M129" s="37"/>
      <c r="N129" s="37"/>
      <c r="O129" s="37">
        <f>IF(E129="м",IF(J129&gt;=25,25,VLOOKUP(B129,рез1,2,FALSE)),IF(J129&gt;=25,25,VLOOKUP(B129,рез2,2,FALSE)))</f>
        <v>25</v>
      </c>
      <c r="P129" s="37">
        <f>RANK(O129,O127:O131,0)</f>
        <v>1</v>
      </c>
      <c r="Q129" s="37">
        <f>O129</f>
        <v>25</v>
      </c>
      <c r="R129" s="37"/>
      <c r="S129" s="37"/>
      <c r="Z129" s="37">
        <f>IF(E129="м",F129,0)</f>
        <v>0</v>
      </c>
      <c r="AA129" s="37">
        <f>RANK(Z129,Z:Z,0)</f>
        <v>39</v>
      </c>
      <c r="AB129" s="37">
        <f>AA129+H129</f>
        <v>39</v>
      </c>
      <c r="AC129" s="37">
        <f>COUNTIF(Z:Z,Z129)</f>
        <v>122</v>
      </c>
      <c r="AD129" s="37" t="str">
        <f>IF(Z129=0," ",IF(AC129&gt;1,"Булл"," "))</f>
        <v> </v>
      </c>
      <c r="AF129" s="37">
        <f>IF(E129="м",0,F129)</f>
        <v>0</v>
      </c>
      <c r="AG129" s="37">
        <f>RANK(AF129,AF:AF,0)</f>
        <v>28</v>
      </c>
      <c r="AH129" s="37">
        <f>AG129+H129</f>
        <v>28</v>
      </c>
      <c r="AI129" s="37">
        <f>COUNTIF(AF:AF,AF129)</f>
        <v>133</v>
      </c>
      <c r="AJ129" s="37" t="str">
        <f>IF(AF129=0," ",IF(AI129&gt;1,"Булл"," "))</f>
        <v> </v>
      </c>
      <c r="AL129" s="17">
        <f>A129</f>
        <v>0</v>
      </c>
      <c r="AM129" s="17">
        <f>B129</f>
        <v>0</v>
      </c>
      <c r="AN129" s="17">
        <f>IF(E129="м",1,2)</f>
        <v>1</v>
      </c>
      <c r="AO129" s="17">
        <f>J129</f>
        <v>39</v>
      </c>
    </row>
    <row r="130" spans="1:41" ht="12.75">
      <c r="A130" s="42"/>
      <c r="B130" s="42"/>
      <c r="C130" s="42"/>
      <c r="D130" s="42"/>
      <c r="E130" s="17" t="s">
        <v>34</v>
      </c>
      <c r="F130" s="43"/>
      <c r="G130" s="35" t="str">
        <f>IF(E130="м",AD130,AJ130)</f>
        <v> </v>
      </c>
      <c r="H130" s="43"/>
      <c r="J130" s="37">
        <f>IF(E130="м",AB130,AH130)</f>
        <v>39</v>
      </c>
      <c r="K130" s="37">
        <f>RANK(J130,J127:J131,0)</f>
        <v>1</v>
      </c>
      <c r="L130" s="37">
        <f>J130</f>
        <v>39</v>
      </c>
      <c r="M130" s="37"/>
      <c r="N130" s="37"/>
      <c r="O130" s="37">
        <f>IF(E130="м",IF(J130&gt;=25,25,VLOOKUP(B130,рез1,2,FALSE)),IF(J130&gt;=25,25,VLOOKUP(B130,рез2,2,FALSE)))</f>
        <v>25</v>
      </c>
      <c r="P130" s="37">
        <f>RANK(O130,O127:O131,0)</f>
        <v>1</v>
      </c>
      <c r="Q130" s="37">
        <f>O130</f>
        <v>25</v>
      </c>
      <c r="R130" s="37"/>
      <c r="S130" s="37"/>
      <c r="Z130" s="37">
        <f>IF(E130="м",F130,0)</f>
        <v>0</v>
      </c>
      <c r="AA130" s="37">
        <f>RANK(Z130,Z:Z,0)</f>
        <v>39</v>
      </c>
      <c r="AB130" s="37">
        <f>AA130+H130</f>
        <v>39</v>
      </c>
      <c r="AC130" s="37">
        <f>COUNTIF(Z:Z,Z130)</f>
        <v>122</v>
      </c>
      <c r="AD130" s="37" t="str">
        <f>IF(Z130=0," ",IF(AC130&gt;1,"Булл"," "))</f>
        <v> </v>
      </c>
      <c r="AF130" s="37">
        <f>IF(E130="м",0,F130)</f>
        <v>0</v>
      </c>
      <c r="AG130" s="37">
        <f>RANK(AF130,AF:AF,0)</f>
        <v>28</v>
      </c>
      <c r="AH130" s="37">
        <f>AG130+H130</f>
        <v>28</v>
      </c>
      <c r="AI130" s="37">
        <f>COUNTIF(AF:AF,AF130)</f>
        <v>133</v>
      </c>
      <c r="AJ130" s="37" t="str">
        <f>IF(AF130=0," ",IF(AI130&gt;1,"Булл"," "))</f>
        <v> </v>
      </c>
      <c r="AL130" s="17">
        <f>A130</f>
        <v>0</v>
      </c>
      <c r="AM130" s="17">
        <f>B130</f>
        <v>0</v>
      </c>
      <c r="AN130" s="17">
        <f>IF(E130="м",1,2)</f>
        <v>1</v>
      </c>
      <c r="AO130" s="17">
        <f>J130</f>
        <v>39</v>
      </c>
    </row>
    <row r="131" spans="1:41" ht="12.75">
      <c r="A131" s="44"/>
      <c r="B131" s="44"/>
      <c r="C131" s="44"/>
      <c r="D131" s="44"/>
      <c r="E131" s="17" t="s">
        <v>34</v>
      </c>
      <c r="F131" s="45"/>
      <c r="G131" s="35" t="str">
        <f>IF(E131="м",AD131,AJ131)</f>
        <v> </v>
      </c>
      <c r="H131" s="45"/>
      <c r="I131" s="5"/>
      <c r="J131" s="37">
        <f>IF(E131="м",AB131,AH131)</f>
        <v>39</v>
      </c>
      <c r="K131" s="37">
        <f>RANK(J131,J127:J131,0)</f>
        <v>1</v>
      </c>
      <c r="L131" s="37">
        <f>J131</f>
        <v>39</v>
      </c>
      <c r="M131" s="37"/>
      <c r="N131" s="37"/>
      <c r="O131" s="37">
        <f>IF(E131="м",IF(J131&gt;=25,25,VLOOKUP(B131,рез1,2,FALSE)),IF(J131&gt;=25,25,VLOOKUP(B131,рез2,2,FALSE)))</f>
        <v>25</v>
      </c>
      <c r="P131" s="37">
        <f>RANK(O131,O127:O131,0)</f>
        <v>1</v>
      </c>
      <c r="Q131" s="37">
        <f>O131</f>
        <v>25</v>
      </c>
      <c r="R131" s="37"/>
      <c r="S131" s="37"/>
      <c r="Z131" s="37">
        <f>IF(E131="м",F131,0)</f>
        <v>0</v>
      </c>
      <c r="AA131" s="37">
        <f>RANK(Z131,Z:Z,0)</f>
        <v>39</v>
      </c>
      <c r="AB131" s="37">
        <f>AA131+H131</f>
        <v>39</v>
      </c>
      <c r="AC131" s="37">
        <f>COUNTIF(Z:Z,Z131)</f>
        <v>122</v>
      </c>
      <c r="AD131" s="37" t="str">
        <f>IF(Z131=0," ",IF(AC131&gt;1,"Булл"," "))</f>
        <v> </v>
      </c>
      <c r="AF131" s="37">
        <f>IF(E131="м",0,F131)</f>
        <v>0</v>
      </c>
      <c r="AG131" s="37">
        <f>RANK(AF131,AF:AF,0)</f>
        <v>28</v>
      </c>
      <c r="AH131" s="37">
        <f>AG131+H131</f>
        <v>28</v>
      </c>
      <c r="AI131" s="37">
        <f>COUNTIF(AF:AF,AF131)</f>
        <v>133</v>
      </c>
      <c r="AJ131" s="37" t="str">
        <f>IF(AF131=0," ",IF(AI131&gt;1,"Булл"," "))</f>
        <v> </v>
      </c>
      <c r="AL131" s="17">
        <f>A131</f>
        <v>0</v>
      </c>
      <c r="AM131" s="17">
        <f>B131</f>
        <v>0</v>
      </c>
      <c r="AN131" s="17">
        <f>IF(E131="м",1,2)</f>
        <v>1</v>
      </c>
      <c r="AO131" s="17">
        <f>J131</f>
        <v>39</v>
      </c>
    </row>
    <row r="132" spans="1:41" ht="12.75">
      <c r="A132" s="42">
        <v>27</v>
      </c>
      <c r="B132" s="42"/>
      <c r="C132" s="42"/>
      <c r="D132" s="42"/>
      <c r="E132" s="17" t="s">
        <v>34</v>
      </c>
      <c r="F132" s="43"/>
      <c r="G132" s="35" t="str">
        <f>IF(E132="м",AD132,AJ132)</f>
        <v> </v>
      </c>
      <c r="H132" s="43"/>
      <c r="J132" s="37">
        <f>IF(E132="м",AB132,AH132)</f>
        <v>39</v>
      </c>
      <c r="K132" s="37">
        <f>RANK(J132,J132:J136,0)</f>
        <v>1</v>
      </c>
      <c r="L132" s="37">
        <f>J132</f>
        <v>39</v>
      </c>
      <c r="M132" s="37">
        <f>VLOOKUP(1,K132:L136,2,FALSE)</f>
        <v>39</v>
      </c>
      <c r="N132" s="37">
        <f>SUM(J132:J136)-M132</f>
        <v>156</v>
      </c>
      <c r="O132" s="37">
        <f>IF(E132="м",IF(J132&gt;=25,25,VLOOKUP(B132,рез1,2,FALSE)),IF(J132&gt;=25,25,VLOOKUP(B132,рез2,2,FALSE)))</f>
        <v>25</v>
      </c>
      <c r="P132" s="37">
        <f>RANK(O132,O132:O136,0)</f>
        <v>1</v>
      </c>
      <c r="Q132" s="37">
        <f>O132</f>
        <v>25</v>
      </c>
      <c r="R132" s="37">
        <f>VLOOKUP(1,P132:Q136,2,FALSE)</f>
        <v>25</v>
      </c>
      <c r="S132" s="37">
        <f>SUM(O132:O136)-R132</f>
        <v>100</v>
      </c>
      <c r="T132" s="37">
        <f>SUM(N132,S132)</f>
        <v>256</v>
      </c>
      <c r="U132" s="37">
        <f>RANK(T132,T:T,1)</f>
        <v>15</v>
      </c>
      <c r="Z132" s="37">
        <f>IF(E132="м",F132,0)</f>
        <v>0</v>
      </c>
      <c r="AA132" s="37">
        <f>RANK(Z132,Z:Z,0)</f>
        <v>39</v>
      </c>
      <c r="AB132" s="37">
        <f>AA132+H132</f>
        <v>39</v>
      </c>
      <c r="AC132" s="37">
        <f>COUNTIF(Z:Z,Z132)</f>
        <v>122</v>
      </c>
      <c r="AD132" s="37" t="str">
        <f>IF(Z132=0," ",IF(AC132&gt;1,"Булл"," "))</f>
        <v> </v>
      </c>
      <c r="AF132" s="37">
        <f>IF(E132="м",0,F132)</f>
        <v>0</v>
      </c>
      <c r="AG132" s="37">
        <f>RANK(AF132,AF:AF,0)</f>
        <v>28</v>
      </c>
      <c r="AH132" s="37">
        <f>AG132+H132</f>
        <v>28</v>
      </c>
      <c r="AI132" s="37">
        <f>COUNTIF(AF:AF,AF132)</f>
        <v>133</v>
      </c>
      <c r="AJ132" s="37" t="str">
        <f>IF(AF132=0," ",IF(AI132&gt;1,"Булл"," "))</f>
        <v> </v>
      </c>
      <c r="AL132" s="17">
        <f>A132</f>
        <v>27</v>
      </c>
      <c r="AM132" s="17">
        <f>B132</f>
        <v>0</v>
      </c>
      <c r="AN132" s="17">
        <f>IF(E132="м",1,2)</f>
        <v>1</v>
      </c>
      <c r="AO132" s="17">
        <f>J132</f>
        <v>39</v>
      </c>
    </row>
    <row r="133" spans="1:41" ht="12.75">
      <c r="A133" s="42"/>
      <c r="B133" s="42"/>
      <c r="C133" s="42"/>
      <c r="D133" s="42"/>
      <c r="E133" s="17" t="s">
        <v>34</v>
      </c>
      <c r="F133" s="43"/>
      <c r="G133" s="35" t="str">
        <f>IF(E133="м",AD133,AJ133)</f>
        <v> </v>
      </c>
      <c r="H133" s="43"/>
      <c r="J133" s="37">
        <f>IF(E133="м",AB133,AH133)</f>
        <v>39</v>
      </c>
      <c r="K133" s="37">
        <f>RANK(J133,J132:J136,0)</f>
        <v>1</v>
      </c>
      <c r="L133" s="37">
        <f>J133</f>
        <v>39</v>
      </c>
      <c r="M133" s="37"/>
      <c r="N133" s="37"/>
      <c r="O133" s="37">
        <f>IF(E133="м",IF(J133&gt;=25,25,VLOOKUP(B133,рез1,2,FALSE)),IF(J133&gt;=25,25,VLOOKUP(B133,рез2,2,FALSE)))</f>
        <v>25</v>
      </c>
      <c r="P133" s="37">
        <f>RANK(O133,O132:O136,0)</f>
        <v>1</v>
      </c>
      <c r="Q133" s="37">
        <f>O133</f>
        <v>25</v>
      </c>
      <c r="R133" s="37"/>
      <c r="S133" s="37"/>
      <c r="Z133" s="37">
        <f>IF(E133="м",F133,0)</f>
        <v>0</v>
      </c>
      <c r="AA133" s="37">
        <f>RANK(Z133,Z:Z,0)</f>
        <v>39</v>
      </c>
      <c r="AB133" s="37">
        <f>AA133+H133</f>
        <v>39</v>
      </c>
      <c r="AC133" s="37">
        <f>COUNTIF(Z:Z,Z133)</f>
        <v>122</v>
      </c>
      <c r="AD133" s="37" t="str">
        <f>IF(Z133=0," ",IF(AC133&gt;1,"Булл"," "))</f>
        <v> </v>
      </c>
      <c r="AF133" s="37">
        <f>IF(E133="м",0,F133)</f>
        <v>0</v>
      </c>
      <c r="AG133" s="37">
        <f>RANK(AF133,AF:AF,0)</f>
        <v>28</v>
      </c>
      <c r="AH133" s="37">
        <f>AG133+H133</f>
        <v>28</v>
      </c>
      <c r="AI133" s="37">
        <f>COUNTIF(AF:AF,AF133)</f>
        <v>133</v>
      </c>
      <c r="AJ133" s="37" t="str">
        <f>IF(AF133=0," ",IF(AI133&gt;1,"Булл"," "))</f>
        <v> </v>
      </c>
      <c r="AL133" s="17">
        <f>A133</f>
        <v>0</v>
      </c>
      <c r="AM133" s="17">
        <f>B133</f>
        <v>0</v>
      </c>
      <c r="AN133" s="17">
        <f>IF(E133="м",1,2)</f>
        <v>1</v>
      </c>
      <c r="AO133" s="17">
        <f>J133</f>
        <v>39</v>
      </c>
    </row>
    <row r="134" spans="1:41" ht="12.75">
      <c r="A134" s="42"/>
      <c r="B134" s="42"/>
      <c r="C134" s="42"/>
      <c r="D134" s="42"/>
      <c r="E134" s="17" t="s">
        <v>34</v>
      </c>
      <c r="F134" s="43"/>
      <c r="G134" s="35" t="str">
        <f>IF(E134="м",AD134,AJ134)</f>
        <v> </v>
      </c>
      <c r="H134" s="43"/>
      <c r="J134" s="37">
        <f>IF(E134="м",AB134,AH134)</f>
        <v>39</v>
      </c>
      <c r="K134" s="37">
        <f>RANK(J134,J132:J136,0)</f>
        <v>1</v>
      </c>
      <c r="L134" s="37">
        <f>J134</f>
        <v>39</v>
      </c>
      <c r="M134" s="37"/>
      <c r="N134" s="37"/>
      <c r="O134" s="37">
        <f>IF(E134="м",IF(J134&gt;=25,25,VLOOKUP(B134,рез1,2,FALSE)),IF(J134&gt;=25,25,VLOOKUP(B134,рез2,2,FALSE)))</f>
        <v>25</v>
      </c>
      <c r="P134" s="37">
        <f>RANK(O134,O132:O136,0)</f>
        <v>1</v>
      </c>
      <c r="Q134" s="37">
        <f>O134</f>
        <v>25</v>
      </c>
      <c r="R134" s="37"/>
      <c r="S134" s="37"/>
      <c r="Z134" s="37">
        <f>IF(E134="м",F134,0)</f>
        <v>0</v>
      </c>
      <c r="AA134" s="37">
        <f>RANK(Z134,Z:Z,0)</f>
        <v>39</v>
      </c>
      <c r="AB134" s="37">
        <f>AA134+H134</f>
        <v>39</v>
      </c>
      <c r="AC134" s="37">
        <f>COUNTIF(Z:Z,Z134)</f>
        <v>122</v>
      </c>
      <c r="AD134" s="37" t="str">
        <f>IF(Z134=0," ",IF(AC134&gt;1,"Булл"," "))</f>
        <v> </v>
      </c>
      <c r="AF134" s="37">
        <f>IF(E134="м",0,F134)</f>
        <v>0</v>
      </c>
      <c r="AG134" s="37">
        <f>RANK(AF134,AF:AF,0)</f>
        <v>28</v>
      </c>
      <c r="AH134" s="37">
        <f>AG134+H134</f>
        <v>28</v>
      </c>
      <c r="AI134" s="37">
        <f>COUNTIF(AF:AF,AF134)</f>
        <v>133</v>
      </c>
      <c r="AJ134" s="37" t="str">
        <f>IF(AF134=0," ",IF(AI134&gt;1,"Булл"," "))</f>
        <v> </v>
      </c>
      <c r="AL134" s="17">
        <f>A134</f>
        <v>0</v>
      </c>
      <c r="AM134" s="17">
        <f>B134</f>
        <v>0</v>
      </c>
      <c r="AN134" s="17">
        <f>IF(E134="м",1,2)</f>
        <v>1</v>
      </c>
      <c r="AO134" s="17">
        <f>J134</f>
        <v>39</v>
      </c>
    </row>
    <row r="135" spans="1:41" ht="12.75">
      <c r="A135" s="42"/>
      <c r="B135" s="42"/>
      <c r="C135" s="42"/>
      <c r="D135" s="42"/>
      <c r="E135" s="17" t="s">
        <v>34</v>
      </c>
      <c r="F135" s="43"/>
      <c r="G135" s="35" t="str">
        <f>IF(E135="м",AD135,AJ135)</f>
        <v> </v>
      </c>
      <c r="H135" s="43"/>
      <c r="J135" s="37">
        <f>IF(E135="м",AB135,AH135)</f>
        <v>39</v>
      </c>
      <c r="K135" s="37">
        <f>RANK(J135,J132:J136,0)</f>
        <v>1</v>
      </c>
      <c r="L135" s="37">
        <f>J135</f>
        <v>39</v>
      </c>
      <c r="M135" s="37"/>
      <c r="N135" s="37"/>
      <c r="O135" s="37">
        <f>IF(E135="м",IF(J135&gt;=25,25,VLOOKUP(B135,рез1,2,FALSE)),IF(J135&gt;=25,25,VLOOKUP(B135,рез2,2,FALSE)))</f>
        <v>25</v>
      </c>
      <c r="P135" s="37">
        <f>RANK(O135,O132:O136,0)</f>
        <v>1</v>
      </c>
      <c r="Q135" s="37">
        <f>O135</f>
        <v>25</v>
      </c>
      <c r="R135" s="37"/>
      <c r="S135" s="37"/>
      <c r="Z135" s="37">
        <f>IF(E135="м",F135,0)</f>
        <v>0</v>
      </c>
      <c r="AA135" s="37">
        <f>RANK(Z135,Z:Z,0)</f>
        <v>39</v>
      </c>
      <c r="AB135" s="37">
        <f>AA135+H135</f>
        <v>39</v>
      </c>
      <c r="AC135" s="37">
        <f>COUNTIF(Z:Z,Z135)</f>
        <v>122</v>
      </c>
      <c r="AD135" s="37" t="str">
        <f>IF(Z135=0," ",IF(AC135&gt;1,"Булл"," "))</f>
        <v> </v>
      </c>
      <c r="AF135" s="37">
        <f>IF(E135="м",0,F135)</f>
        <v>0</v>
      </c>
      <c r="AG135" s="37">
        <f>RANK(AF135,AF:AF,0)</f>
        <v>28</v>
      </c>
      <c r="AH135" s="37">
        <f>AG135+H135</f>
        <v>28</v>
      </c>
      <c r="AI135" s="37">
        <f>COUNTIF(AF:AF,AF135)</f>
        <v>133</v>
      </c>
      <c r="AJ135" s="37" t="str">
        <f>IF(AF135=0," ",IF(AI135&gt;1,"Булл"," "))</f>
        <v> </v>
      </c>
      <c r="AL135" s="17">
        <f>A135</f>
        <v>0</v>
      </c>
      <c r="AM135" s="17">
        <f>B135</f>
        <v>0</v>
      </c>
      <c r="AN135" s="17">
        <f>IF(E135="м",1,2)</f>
        <v>1</v>
      </c>
      <c r="AO135" s="17">
        <f>J135</f>
        <v>39</v>
      </c>
    </row>
    <row r="136" spans="1:41" ht="12.75">
      <c r="A136" s="44"/>
      <c r="B136" s="44"/>
      <c r="C136" s="44"/>
      <c r="D136" s="44"/>
      <c r="E136" s="17" t="s">
        <v>34</v>
      </c>
      <c r="F136" s="45"/>
      <c r="G136" s="35" t="str">
        <f>IF(E136="м",AD136,AJ136)</f>
        <v> </v>
      </c>
      <c r="H136" s="45"/>
      <c r="I136" s="5"/>
      <c r="J136" s="37">
        <f>IF(E136="м",AB136,AH136)</f>
        <v>39</v>
      </c>
      <c r="K136" s="37">
        <f>RANK(J136,J132:J136,0)</f>
        <v>1</v>
      </c>
      <c r="L136" s="37">
        <f>J136</f>
        <v>39</v>
      </c>
      <c r="M136" s="37"/>
      <c r="N136" s="37"/>
      <c r="O136" s="37">
        <f>IF(E136="м",IF(J136&gt;=25,25,VLOOKUP(B136,рез1,2,FALSE)),IF(J136&gt;=25,25,VLOOKUP(B136,рез2,2,FALSE)))</f>
        <v>25</v>
      </c>
      <c r="P136" s="37">
        <f>RANK(O136,O132:O136,0)</f>
        <v>1</v>
      </c>
      <c r="Q136" s="37">
        <f>O136</f>
        <v>25</v>
      </c>
      <c r="R136" s="37"/>
      <c r="S136" s="37"/>
      <c r="Z136" s="37">
        <f>IF(E136="м",F136,0)</f>
        <v>0</v>
      </c>
      <c r="AA136" s="37">
        <f>RANK(Z136,Z:Z,0)</f>
        <v>39</v>
      </c>
      <c r="AB136" s="37">
        <f>AA136+H136</f>
        <v>39</v>
      </c>
      <c r="AC136" s="37">
        <f>COUNTIF(Z:Z,Z136)</f>
        <v>122</v>
      </c>
      <c r="AD136" s="37" t="str">
        <f>IF(Z136=0," ",IF(AC136&gt;1,"Булл"," "))</f>
        <v> </v>
      </c>
      <c r="AF136" s="37">
        <f>IF(E136="м",0,F136)</f>
        <v>0</v>
      </c>
      <c r="AG136" s="37">
        <f>RANK(AF136,AF:AF,0)</f>
        <v>28</v>
      </c>
      <c r="AH136" s="37">
        <f>AG136+H136</f>
        <v>28</v>
      </c>
      <c r="AI136" s="37">
        <f>COUNTIF(AF:AF,AF136)</f>
        <v>133</v>
      </c>
      <c r="AJ136" s="37" t="str">
        <f>IF(AF136=0," ",IF(AI136&gt;1,"Булл"," "))</f>
        <v> </v>
      </c>
      <c r="AL136" s="17">
        <f>A136</f>
        <v>0</v>
      </c>
      <c r="AM136" s="17">
        <f>B136</f>
        <v>0</v>
      </c>
      <c r="AN136" s="17">
        <f>IF(E136="м",1,2)</f>
        <v>1</v>
      </c>
      <c r="AO136" s="17">
        <f>J136</f>
        <v>39</v>
      </c>
    </row>
    <row r="137" spans="1:41" ht="12.75">
      <c r="A137" s="42">
        <v>28</v>
      </c>
      <c r="B137" s="42"/>
      <c r="C137" s="42"/>
      <c r="D137" s="42"/>
      <c r="E137" s="17" t="s">
        <v>34</v>
      </c>
      <c r="F137" s="43"/>
      <c r="G137" s="35" t="str">
        <f>IF(E137="м",AD137,AJ137)</f>
        <v> </v>
      </c>
      <c r="H137" s="43"/>
      <c r="J137" s="37">
        <f>IF(E137="м",AB137,AH137)</f>
        <v>39</v>
      </c>
      <c r="K137" s="37">
        <f>RANK(J137,J137:J141,0)</f>
        <v>1</v>
      </c>
      <c r="L137" s="37">
        <f>J137</f>
        <v>39</v>
      </c>
      <c r="M137" s="37">
        <f>VLOOKUP(1,K137:L141,2,FALSE)</f>
        <v>39</v>
      </c>
      <c r="N137" s="37">
        <f>SUM(J137:J141)-M137</f>
        <v>156</v>
      </c>
      <c r="O137" s="37">
        <f>IF(E137="м",IF(J137&gt;=25,25,VLOOKUP(B137,рез1,2,FALSE)),IF(J137&gt;=25,25,VLOOKUP(B137,рез2,2,FALSE)))</f>
        <v>25</v>
      </c>
      <c r="P137" s="37">
        <f>RANK(O137,O137:O141,0)</f>
        <v>1</v>
      </c>
      <c r="Q137" s="37">
        <f>O137</f>
        <v>25</v>
      </c>
      <c r="R137" s="37">
        <f>VLOOKUP(1,P137:Q141,2,FALSE)</f>
        <v>25</v>
      </c>
      <c r="S137" s="37">
        <f>SUM(O137:O141)-R137</f>
        <v>100</v>
      </c>
      <c r="T137" s="37">
        <f>SUM(N137,S137)</f>
        <v>256</v>
      </c>
      <c r="U137" s="37">
        <f>RANK(T137,T:T,1)</f>
        <v>15</v>
      </c>
      <c r="Z137" s="37">
        <f>IF(E137="м",F137,0)</f>
        <v>0</v>
      </c>
      <c r="AA137" s="37">
        <f>RANK(Z137,Z:Z,0)</f>
        <v>39</v>
      </c>
      <c r="AB137" s="37">
        <f>AA137+H137</f>
        <v>39</v>
      </c>
      <c r="AC137" s="37">
        <f>COUNTIF(Z:Z,Z137)</f>
        <v>122</v>
      </c>
      <c r="AD137" s="37" t="str">
        <f>IF(Z137=0," ",IF(AC137&gt;1,"Булл"," "))</f>
        <v> </v>
      </c>
      <c r="AF137" s="37">
        <f>IF(E137="м",0,F137)</f>
        <v>0</v>
      </c>
      <c r="AG137" s="37">
        <f>RANK(AF137,AF:AF,0)</f>
        <v>28</v>
      </c>
      <c r="AH137" s="37">
        <f>AG137+H137</f>
        <v>28</v>
      </c>
      <c r="AI137" s="37">
        <f>COUNTIF(AF:AF,AF137)</f>
        <v>133</v>
      </c>
      <c r="AJ137" s="37" t="str">
        <f>IF(AF137=0," ",IF(AI137&gt;1,"Булл"," "))</f>
        <v> </v>
      </c>
      <c r="AL137" s="17">
        <f>A137</f>
        <v>28</v>
      </c>
      <c r="AM137" s="17">
        <f>B137</f>
        <v>0</v>
      </c>
      <c r="AN137" s="17">
        <f>IF(E137="м",1,2)</f>
        <v>1</v>
      </c>
      <c r="AO137" s="17">
        <f>J137</f>
        <v>39</v>
      </c>
    </row>
    <row r="138" spans="1:41" ht="12.75">
      <c r="A138" s="42"/>
      <c r="B138" s="42"/>
      <c r="C138" s="42"/>
      <c r="D138" s="42"/>
      <c r="E138" s="17" t="s">
        <v>34</v>
      </c>
      <c r="F138" s="43"/>
      <c r="G138" s="35" t="str">
        <f>IF(E138="м",AD138,AJ138)</f>
        <v> </v>
      </c>
      <c r="H138" s="43"/>
      <c r="J138" s="37">
        <f>IF(E138="м",AB138,AH138)</f>
        <v>39</v>
      </c>
      <c r="K138" s="37">
        <f>RANK(J138,J137:J141,0)</f>
        <v>1</v>
      </c>
      <c r="L138" s="37">
        <f>J138</f>
        <v>39</v>
      </c>
      <c r="M138" s="37"/>
      <c r="N138" s="37"/>
      <c r="O138" s="37">
        <f>IF(E138="м",IF(J138&gt;=25,25,VLOOKUP(B138,рез1,2,FALSE)),IF(J138&gt;=25,25,VLOOKUP(B138,рез2,2,FALSE)))</f>
        <v>25</v>
      </c>
      <c r="P138" s="37">
        <f>RANK(O138,O137:O141,0)</f>
        <v>1</v>
      </c>
      <c r="Q138" s="37">
        <f>O138</f>
        <v>25</v>
      </c>
      <c r="R138" s="37"/>
      <c r="S138" s="37"/>
      <c r="Z138" s="37">
        <f>IF(E138="м",F138,0)</f>
        <v>0</v>
      </c>
      <c r="AA138" s="37">
        <f>RANK(Z138,Z:Z,0)</f>
        <v>39</v>
      </c>
      <c r="AB138" s="37">
        <f>AA138+H138</f>
        <v>39</v>
      </c>
      <c r="AC138" s="37">
        <f>COUNTIF(Z:Z,Z138)</f>
        <v>122</v>
      </c>
      <c r="AD138" s="37" t="str">
        <f>IF(Z138=0," ",IF(AC138&gt;1,"Булл"," "))</f>
        <v> </v>
      </c>
      <c r="AF138" s="37">
        <f>IF(E138="м",0,F138)</f>
        <v>0</v>
      </c>
      <c r="AG138" s="37">
        <f>RANK(AF138,AF:AF,0)</f>
        <v>28</v>
      </c>
      <c r="AH138" s="37">
        <f>AG138+H138</f>
        <v>28</v>
      </c>
      <c r="AI138" s="37">
        <f>COUNTIF(AF:AF,AF138)</f>
        <v>133</v>
      </c>
      <c r="AJ138" s="37" t="str">
        <f>IF(AF138=0," ",IF(AI138&gt;1,"Булл"," "))</f>
        <v> </v>
      </c>
      <c r="AL138" s="17">
        <f>A138</f>
        <v>0</v>
      </c>
      <c r="AM138" s="17">
        <f>B138</f>
        <v>0</v>
      </c>
      <c r="AN138" s="17">
        <f>IF(E138="м",1,2)</f>
        <v>1</v>
      </c>
      <c r="AO138" s="17">
        <f>J138</f>
        <v>39</v>
      </c>
    </row>
    <row r="139" spans="1:41" ht="12.75">
      <c r="A139" s="42"/>
      <c r="B139" s="42"/>
      <c r="C139" s="42"/>
      <c r="D139" s="42"/>
      <c r="E139" s="17" t="s">
        <v>34</v>
      </c>
      <c r="F139" s="43"/>
      <c r="G139" s="35" t="str">
        <f>IF(E139="м",AD139,AJ139)</f>
        <v> </v>
      </c>
      <c r="H139" s="43"/>
      <c r="J139" s="37">
        <f>IF(E139="м",AB139,AH139)</f>
        <v>39</v>
      </c>
      <c r="K139" s="37">
        <f>RANK(J139,J137:J141,0)</f>
        <v>1</v>
      </c>
      <c r="L139" s="37">
        <f>J139</f>
        <v>39</v>
      </c>
      <c r="M139" s="37"/>
      <c r="N139" s="37"/>
      <c r="O139" s="37">
        <f>IF(E139="м",IF(J139&gt;=25,25,VLOOKUP(B139,рез1,2,FALSE)),IF(J139&gt;=25,25,VLOOKUP(B139,рез2,2,FALSE)))</f>
        <v>25</v>
      </c>
      <c r="P139" s="37">
        <f>RANK(O139,O137:O141,0)</f>
        <v>1</v>
      </c>
      <c r="Q139" s="37">
        <f>O139</f>
        <v>25</v>
      </c>
      <c r="R139" s="37"/>
      <c r="S139" s="37"/>
      <c r="Z139" s="37">
        <f>IF(E139="м",F139,0)</f>
        <v>0</v>
      </c>
      <c r="AA139" s="37">
        <f>RANK(Z139,Z:Z,0)</f>
        <v>39</v>
      </c>
      <c r="AB139" s="37">
        <f>AA139+H139</f>
        <v>39</v>
      </c>
      <c r="AC139" s="37">
        <f>COUNTIF(Z:Z,Z139)</f>
        <v>122</v>
      </c>
      <c r="AD139" s="37" t="str">
        <f>IF(Z139=0," ",IF(AC139&gt;1,"Булл"," "))</f>
        <v> </v>
      </c>
      <c r="AF139" s="37">
        <f>IF(E139="м",0,F139)</f>
        <v>0</v>
      </c>
      <c r="AG139" s="37">
        <f>RANK(AF139,AF:AF,0)</f>
        <v>28</v>
      </c>
      <c r="AH139" s="37">
        <f>AG139+H139</f>
        <v>28</v>
      </c>
      <c r="AI139" s="37">
        <f>COUNTIF(AF:AF,AF139)</f>
        <v>133</v>
      </c>
      <c r="AJ139" s="37" t="str">
        <f>IF(AF139=0," ",IF(AI139&gt;1,"Булл"," "))</f>
        <v> </v>
      </c>
      <c r="AL139" s="17">
        <f>A139</f>
        <v>0</v>
      </c>
      <c r="AM139" s="17">
        <f>B139</f>
        <v>0</v>
      </c>
      <c r="AN139" s="17">
        <f>IF(E139="м",1,2)</f>
        <v>1</v>
      </c>
      <c r="AO139" s="17">
        <f>J139</f>
        <v>39</v>
      </c>
    </row>
    <row r="140" spans="1:41" ht="12.75">
      <c r="A140" s="42"/>
      <c r="B140" s="42"/>
      <c r="C140" s="42"/>
      <c r="D140" s="42"/>
      <c r="E140" s="17" t="s">
        <v>34</v>
      </c>
      <c r="F140" s="43"/>
      <c r="G140" s="35" t="str">
        <f>IF(E140="м",AD140,AJ140)</f>
        <v> </v>
      </c>
      <c r="H140" s="43"/>
      <c r="J140" s="37">
        <f>IF(E140="м",AB140,AH140)</f>
        <v>39</v>
      </c>
      <c r="K140" s="37">
        <f>RANK(J140,J137:J141,0)</f>
        <v>1</v>
      </c>
      <c r="L140" s="37">
        <f>J140</f>
        <v>39</v>
      </c>
      <c r="M140" s="37"/>
      <c r="N140" s="37"/>
      <c r="O140" s="37">
        <f>IF(E140="м",IF(J140&gt;=25,25,VLOOKUP(B140,рез1,2,FALSE)),IF(J140&gt;=25,25,VLOOKUP(B140,рез2,2,FALSE)))</f>
        <v>25</v>
      </c>
      <c r="P140" s="37">
        <f>RANK(O140,O137:O141,0)</f>
        <v>1</v>
      </c>
      <c r="Q140" s="37">
        <f>O140</f>
        <v>25</v>
      </c>
      <c r="R140" s="37"/>
      <c r="S140" s="37"/>
      <c r="Z140" s="37">
        <f>IF(E140="м",F140,0)</f>
        <v>0</v>
      </c>
      <c r="AA140" s="37">
        <f>RANK(Z140,Z:Z,0)</f>
        <v>39</v>
      </c>
      <c r="AB140" s="37">
        <f>AA140+H140</f>
        <v>39</v>
      </c>
      <c r="AC140" s="37">
        <f>COUNTIF(Z:Z,Z140)</f>
        <v>122</v>
      </c>
      <c r="AD140" s="37" t="str">
        <f>IF(Z140=0," ",IF(AC140&gt;1,"Булл"," "))</f>
        <v> </v>
      </c>
      <c r="AF140" s="37">
        <f>IF(E140="м",0,F140)</f>
        <v>0</v>
      </c>
      <c r="AG140" s="37">
        <f>RANK(AF140,AF:AF,0)</f>
        <v>28</v>
      </c>
      <c r="AH140" s="37">
        <f>AG140+H140</f>
        <v>28</v>
      </c>
      <c r="AI140" s="37">
        <f>COUNTIF(AF:AF,AF140)</f>
        <v>133</v>
      </c>
      <c r="AJ140" s="37" t="str">
        <f>IF(AF140=0," ",IF(AI140&gt;1,"Булл"," "))</f>
        <v> </v>
      </c>
      <c r="AL140" s="17">
        <f>A140</f>
        <v>0</v>
      </c>
      <c r="AM140" s="17">
        <f>B140</f>
        <v>0</v>
      </c>
      <c r="AN140" s="17">
        <f>IF(E140="м",1,2)</f>
        <v>1</v>
      </c>
      <c r="AO140" s="17">
        <f>J140</f>
        <v>39</v>
      </c>
    </row>
    <row r="141" spans="1:41" ht="12.75">
      <c r="A141" s="44"/>
      <c r="B141" s="44"/>
      <c r="C141" s="44"/>
      <c r="D141" s="44"/>
      <c r="E141" s="17" t="s">
        <v>34</v>
      </c>
      <c r="F141" s="45"/>
      <c r="G141" s="35" t="str">
        <f>IF(E141="м",AD141,AJ141)</f>
        <v> </v>
      </c>
      <c r="H141" s="45"/>
      <c r="I141" s="5"/>
      <c r="J141" s="37">
        <f>IF(E141="м",AB141,AH141)</f>
        <v>39</v>
      </c>
      <c r="K141" s="37">
        <f>RANK(J141,J137:J141,0)</f>
        <v>1</v>
      </c>
      <c r="L141" s="37">
        <f>J141</f>
        <v>39</v>
      </c>
      <c r="M141" s="37"/>
      <c r="N141" s="37"/>
      <c r="O141" s="37">
        <f>IF(E141="м",IF(J141&gt;=25,25,VLOOKUP(B141,рез1,2,FALSE)),IF(J141&gt;=25,25,VLOOKUP(B141,рез2,2,FALSE)))</f>
        <v>25</v>
      </c>
      <c r="P141" s="37">
        <f>RANK(O141,O137:O141,0)</f>
        <v>1</v>
      </c>
      <c r="Q141" s="37">
        <f>O141</f>
        <v>25</v>
      </c>
      <c r="R141" s="37"/>
      <c r="S141" s="37"/>
      <c r="Z141" s="37">
        <f>IF(E141="м",F141,0)</f>
        <v>0</v>
      </c>
      <c r="AA141" s="37">
        <f>RANK(Z141,Z:Z,0)</f>
        <v>39</v>
      </c>
      <c r="AB141" s="37">
        <f>AA141+H141</f>
        <v>39</v>
      </c>
      <c r="AC141" s="37">
        <f>COUNTIF(Z:Z,Z141)</f>
        <v>122</v>
      </c>
      <c r="AD141" s="37" t="str">
        <f>IF(Z141=0," ",IF(AC141&gt;1,"Булл"," "))</f>
        <v> </v>
      </c>
      <c r="AF141" s="37">
        <f>IF(E141="м",0,F141)</f>
        <v>0</v>
      </c>
      <c r="AG141" s="37">
        <f>RANK(AF141,AF:AF,0)</f>
        <v>28</v>
      </c>
      <c r="AH141" s="37">
        <f>AG141+H141</f>
        <v>28</v>
      </c>
      <c r="AI141" s="37">
        <f>COUNTIF(AF:AF,AF141)</f>
        <v>133</v>
      </c>
      <c r="AJ141" s="37" t="str">
        <f>IF(AF141=0," ",IF(AI141&gt;1,"Булл"," "))</f>
        <v> </v>
      </c>
      <c r="AL141" s="17">
        <f>A141</f>
        <v>0</v>
      </c>
      <c r="AM141" s="17">
        <f>B141</f>
        <v>0</v>
      </c>
      <c r="AN141" s="17">
        <f>IF(E141="м",1,2)</f>
        <v>1</v>
      </c>
      <c r="AO141" s="17">
        <f>J141</f>
        <v>39</v>
      </c>
    </row>
    <row r="142" spans="1:41" ht="12.75">
      <c r="A142" s="42">
        <v>29</v>
      </c>
      <c r="B142" s="42"/>
      <c r="C142" s="42"/>
      <c r="D142" s="42"/>
      <c r="E142" s="17" t="s">
        <v>34</v>
      </c>
      <c r="F142" s="43"/>
      <c r="G142" s="35" t="str">
        <f>IF(E142="м",AD142,AJ142)</f>
        <v> </v>
      </c>
      <c r="H142" s="43"/>
      <c r="J142" s="37">
        <f>IF(E142="м",AB142,AH142)</f>
        <v>39</v>
      </c>
      <c r="K142" s="37">
        <f>RANK(J142,J142:J146,0)</f>
        <v>1</v>
      </c>
      <c r="L142" s="37">
        <f>J142</f>
        <v>39</v>
      </c>
      <c r="M142" s="37">
        <f>VLOOKUP(1,K142:L146,2,FALSE)</f>
        <v>39</v>
      </c>
      <c r="N142" s="37">
        <f>SUM(J142:J146)-M142</f>
        <v>156</v>
      </c>
      <c r="O142" s="37">
        <f>IF(E142="м",IF(J142&gt;=25,25,VLOOKUP(B142,рез1,2,FALSE)),IF(J142&gt;=25,25,VLOOKUP(B142,рез2,2,FALSE)))</f>
        <v>25</v>
      </c>
      <c r="P142" s="37">
        <f>RANK(O142,O142:O146,0)</f>
        <v>1</v>
      </c>
      <c r="Q142" s="37">
        <f>O142</f>
        <v>25</v>
      </c>
      <c r="R142" s="37">
        <f>VLOOKUP(1,P142:Q146,2,FALSE)</f>
        <v>25</v>
      </c>
      <c r="S142" s="37">
        <f>SUM(O142:O146)-R142</f>
        <v>100</v>
      </c>
      <c r="T142" s="37">
        <f>SUM(N142,S142)</f>
        <v>256</v>
      </c>
      <c r="U142" s="37">
        <f>RANK(T142,T:T,1)</f>
        <v>15</v>
      </c>
      <c r="Z142" s="37">
        <f>IF(E142="м",F142,0)</f>
        <v>0</v>
      </c>
      <c r="AA142" s="37">
        <f>RANK(Z142,Z:Z,0)</f>
        <v>39</v>
      </c>
      <c r="AB142" s="37">
        <f>AA142+H142</f>
        <v>39</v>
      </c>
      <c r="AC142" s="37">
        <f>COUNTIF(Z:Z,Z142)</f>
        <v>122</v>
      </c>
      <c r="AD142" s="37" t="str">
        <f>IF(Z142=0," ",IF(AC142&gt;1,"Булл"," "))</f>
        <v> </v>
      </c>
      <c r="AF142" s="37">
        <f>IF(E142="м",0,F142)</f>
        <v>0</v>
      </c>
      <c r="AG142" s="37">
        <f>RANK(AF142,AF:AF,0)</f>
        <v>28</v>
      </c>
      <c r="AH142" s="37">
        <f>AG142+H142</f>
        <v>28</v>
      </c>
      <c r="AI142" s="37">
        <f>COUNTIF(AF:AF,AF142)</f>
        <v>133</v>
      </c>
      <c r="AJ142" s="37" t="str">
        <f>IF(AF142=0," ",IF(AI142&gt;1,"Булл"," "))</f>
        <v> </v>
      </c>
      <c r="AL142" s="17">
        <f>A142</f>
        <v>29</v>
      </c>
      <c r="AM142" s="17">
        <f>B142</f>
        <v>0</v>
      </c>
      <c r="AN142" s="17">
        <f>IF(E142="м",1,2)</f>
        <v>1</v>
      </c>
      <c r="AO142" s="17">
        <f>J142</f>
        <v>39</v>
      </c>
    </row>
    <row r="143" spans="1:41" ht="12.75">
      <c r="A143" s="42"/>
      <c r="B143" s="42"/>
      <c r="C143" s="42"/>
      <c r="D143" s="42"/>
      <c r="E143" s="17" t="s">
        <v>34</v>
      </c>
      <c r="F143" s="43"/>
      <c r="G143" s="35" t="str">
        <f>IF(E143="м",AD143,AJ143)</f>
        <v> </v>
      </c>
      <c r="H143" s="43"/>
      <c r="J143" s="37">
        <f>IF(E143="м",AB143,AH143)</f>
        <v>39</v>
      </c>
      <c r="K143" s="37">
        <f>RANK(J143,J142:J146,0)</f>
        <v>1</v>
      </c>
      <c r="L143" s="37">
        <f>J143</f>
        <v>39</v>
      </c>
      <c r="M143" s="37"/>
      <c r="N143" s="37"/>
      <c r="O143" s="37">
        <f>IF(E143="м",IF(J143&gt;=25,25,VLOOKUP(B143,рез1,2,FALSE)),IF(J143&gt;=25,25,VLOOKUP(B143,рез2,2,FALSE)))</f>
        <v>25</v>
      </c>
      <c r="P143" s="37">
        <f>RANK(O143,O142:O146,0)</f>
        <v>1</v>
      </c>
      <c r="Q143" s="37">
        <f>O143</f>
        <v>25</v>
      </c>
      <c r="R143" s="37"/>
      <c r="S143" s="37"/>
      <c r="Z143" s="37">
        <f>IF(E143="м",F143,0)</f>
        <v>0</v>
      </c>
      <c r="AA143" s="37">
        <f>RANK(Z143,Z:Z,0)</f>
        <v>39</v>
      </c>
      <c r="AB143" s="37">
        <f>AA143+H143</f>
        <v>39</v>
      </c>
      <c r="AC143" s="37">
        <f>COUNTIF(Z:Z,Z143)</f>
        <v>122</v>
      </c>
      <c r="AD143" s="37" t="str">
        <f>IF(Z143=0," ",IF(AC143&gt;1,"Булл"," "))</f>
        <v> </v>
      </c>
      <c r="AF143" s="37">
        <f>IF(E143="м",0,F143)</f>
        <v>0</v>
      </c>
      <c r="AG143" s="37">
        <f>RANK(AF143,AF:AF,0)</f>
        <v>28</v>
      </c>
      <c r="AH143" s="37">
        <f>AG143+H143</f>
        <v>28</v>
      </c>
      <c r="AI143" s="37">
        <f>COUNTIF(AF:AF,AF143)</f>
        <v>133</v>
      </c>
      <c r="AJ143" s="37" t="str">
        <f>IF(AF143=0," ",IF(AI143&gt;1,"Булл"," "))</f>
        <v> </v>
      </c>
      <c r="AL143" s="17">
        <f>A143</f>
        <v>0</v>
      </c>
      <c r="AM143" s="17">
        <f>B143</f>
        <v>0</v>
      </c>
      <c r="AN143" s="17">
        <f>IF(E143="м",1,2)</f>
        <v>1</v>
      </c>
      <c r="AO143" s="17">
        <f>J143</f>
        <v>39</v>
      </c>
    </row>
    <row r="144" spans="1:41" ht="12.75">
      <c r="A144" s="42"/>
      <c r="B144" s="42"/>
      <c r="C144" s="42"/>
      <c r="D144" s="42"/>
      <c r="E144" s="17" t="s">
        <v>34</v>
      </c>
      <c r="F144" s="43"/>
      <c r="G144" s="35" t="str">
        <f>IF(E144="м",AD144,AJ144)</f>
        <v> </v>
      </c>
      <c r="H144" s="43"/>
      <c r="J144" s="37">
        <f>IF(E144="м",AB144,AH144)</f>
        <v>39</v>
      </c>
      <c r="K144" s="37">
        <f>RANK(J144,J142:J146,0)</f>
        <v>1</v>
      </c>
      <c r="L144" s="37">
        <f>J144</f>
        <v>39</v>
      </c>
      <c r="M144" s="37"/>
      <c r="N144" s="37"/>
      <c r="O144" s="37">
        <f>IF(E144="м",IF(J144&gt;=25,25,VLOOKUP(B144,рез1,2,FALSE)),IF(J144&gt;=25,25,VLOOKUP(B144,рез2,2,FALSE)))</f>
        <v>25</v>
      </c>
      <c r="P144" s="37">
        <f>RANK(O144,O142:O146,0)</f>
        <v>1</v>
      </c>
      <c r="Q144" s="37">
        <f>O144</f>
        <v>25</v>
      </c>
      <c r="R144" s="37"/>
      <c r="S144" s="37"/>
      <c r="Z144" s="37">
        <f>IF(E144="м",F144,0)</f>
        <v>0</v>
      </c>
      <c r="AA144" s="37">
        <f>RANK(Z144,Z:Z,0)</f>
        <v>39</v>
      </c>
      <c r="AB144" s="37">
        <f>AA144+H144</f>
        <v>39</v>
      </c>
      <c r="AC144" s="37">
        <f>COUNTIF(Z:Z,Z144)</f>
        <v>122</v>
      </c>
      <c r="AD144" s="37" t="str">
        <f>IF(Z144=0," ",IF(AC144&gt;1,"Булл"," "))</f>
        <v> </v>
      </c>
      <c r="AF144" s="37">
        <f>IF(E144="м",0,F144)</f>
        <v>0</v>
      </c>
      <c r="AG144" s="37">
        <f>RANK(AF144,AF:AF,0)</f>
        <v>28</v>
      </c>
      <c r="AH144" s="37">
        <f>AG144+H144</f>
        <v>28</v>
      </c>
      <c r="AI144" s="37">
        <f>COUNTIF(AF:AF,AF144)</f>
        <v>133</v>
      </c>
      <c r="AJ144" s="37" t="str">
        <f>IF(AF144=0," ",IF(AI144&gt;1,"Булл"," "))</f>
        <v> </v>
      </c>
      <c r="AL144" s="17">
        <f>A144</f>
        <v>0</v>
      </c>
      <c r="AM144" s="17">
        <f>B144</f>
        <v>0</v>
      </c>
      <c r="AN144" s="17">
        <f>IF(E144="м",1,2)</f>
        <v>1</v>
      </c>
      <c r="AO144" s="17">
        <f>J144</f>
        <v>39</v>
      </c>
    </row>
    <row r="145" spans="1:41" ht="12.75">
      <c r="A145" s="42"/>
      <c r="B145" s="42"/>
      <c r="C145" s="42"/>
      <c r="D145" s="42"/>
      <c r="E145" s="17" t="s">
        <v>34</v>
      </c>
      <c r="F145" s="43"/>
      <c r="G145" s="35" t="str">
        <f>IF(E145="м",AD145,AJ145)</f>
        <v> </v>
      </c>
      <c r="H145" s="43"/>
      <c r="J145" s="37">
        <f>IF(E145="м",AB145,AH145)</f>
        <v>39</v>
      </c>
      <c r="K145" s="37">
        <f>RANK(J145,J142:J146,0)</f>
        <v>1</v>
      </c>
      <c r="L145" s="37">
        <f>J145</f>
        <v>39</v>
      </c>
      <c r="M145" s="37"/>
      <c r="N145" s="37"/>
      <c r="O145" s="37">
        <f>IF(E145="м",IF(J145&gt;=25,25,VLOOKUP(B145,рез1,2,FALSE)),IF(J145&gt;=25,25,VLOOKUP(B145,рез2,2,FALSE)))</f>
        <v>25</v>
      </c>
      <c r="P145" s="37">
        <f>RANK(O145,O142:O146,0)</f>
        <v>1</v>
      </c>
      <c r="Q145" s="37">
        <f>O145</f>
        <v>25</v>
      </c>
      <c r="R145" s="37"/>
      <c r="S145" s="37"/>
      <c r="Z145" s="37">
        <f>IF(E145="м",F145,0)</f>
        <v>0</v>
      </c>
      <c r="AA145" s="37">
        <f>RANK(Z145,Z:Z,0)</f>
        <v>39</v>
      </c>
      <c r="AB145" s="37">
        <f>AA145+H145</f>
        <v>39</v>
      </c>
      <c r="AC145" s="37">
        <f>COUNTIF(Z:Z,Z145)</f>
        <v>122</v>
      </c>
      <c r="AD145" s="37" t="str">
        <f>IF(Z145=0," ",IF(AC145&gt;1,"Булл"," "))</f>
        <v> </v>
      </c>
      <c r="AF145" s="37">
        <f>IF(E145="м",0,F145)</f>
        <v>0</v>
      </c>
      <c r="AG145" s="37">
        <f>RANK(AF145,AF:AF,0)</f>
        <v>28</v>
      </c>
      <c r="AH145" s="37">
        <f>AG145+H145</f>
        <v>28</v>
      </c>
      <c r="AI145" s="37">
        <f>COUNTIF(AF:AF,AF145)</f>
        <v>133</v>
      </c>
      <c r="AJ145" s="37" t="str">
        <f>IF(AF145=0," ",IF(AI145&gt;1,"Булл"," "))</f>
        <v> </v>
      </c>
      <c r="AL145" s="17">
        <f>A145</f>
        <v>0</v>
      </c>
      <c r="AM145" s="17">
        <f>B145</f>
        <v>0</v>
      </c>
      <c r="AN145" s="17">
        <f>IF(E145="м",1,2)</f>
        <v>1</v>
      </c>
      <c r="AO145" s="17">
        <f>J145</f>
        <v>39</v>
      </c>
    </row>
    <row r="146" spans="1:41" ht="12.75">
      <c r="A146" s="44"/>
      <c r="B146" s="44"/>
      <c r="C146" s="44"/>
      <c r="D146" s="44"/>
      <c r="E146" s="17" t="s">
        <v>34</v>
      </c>
      <c r="F146" s="45"/>
      <c r="G146" s="35" t="str">
        <f>IF(E146="м",AD146,AJ146)</f>
        <v> </v>
      </c>
      <c r="H146" s="45"/>
      <c r="I146" s="5"/>
      <c r="J146" s="37">
        <f>IF(E146="м",AB146,AH146)</f>
        <v>39</v>
      </c>
      <c r="K146" s="37">
        <f>RANK(J146,J142:J146,0)</f>
        <v>1</v>
      </c>
      <c r="L146" s="37">
        <f>J146</f>
        <v>39</v>
      </c>
      <c r="M146" s="37"/>
      <c r="N146" s="37"/>
      <c r="O146" s="37">
        <f>IF(E146="м",IF(J146&gt;=25,25,VLOOKUP(B146,рез1,2,FALSE)),IF(J146&gt;=25,25,VLOOKUP(B146,рез2,2,FALSE)))</f>
        <v>25</v>
      </c>
      <c r="P146" s="37">
        <f>RANK(O146,O142:O146,0)</f>
        <v>1</v>
      </c>
      <c r="Q146" s="37">
        <f>O146</f>
        <v>25</v>
      </c>
      <c r="R146" s="37"/>
      <c r="S146" s="37"/>
      <c r="Z146" s="37">
        <f>IF(E146="м",F146,0)</f>
        <v>0</v>
      </c>
      <c r="AA146" s="37">
        <f>RANK(Z146,Z:Z,0)</f>
        <v>39</v>
      </c>
      <c r="AB146" s="37">
        <f>AA146+H146</f>
        <v>39</v>
      </c>
      <c r="AC146" s="37">
        <f>COUNTIF(Z:Z,Z146)</f>
        <v>122</v>
      </c>
      <c r="AD146" s="37" t="str">
        <f>IF(Z146=0," ",IF(AC146&gt;1,"Булл"," "))</f>
        <v> </v>
      </c>
      <c r="AF146" s="37">
        <f>IF(E146="м",0,F146)</f>
        <v>0</v>
      </c>
      <c r="AG146" s="37">
        <f>RANK(AF146,AF:AF,0)</f>
        <v>28</v>
      </c>
      <c r="AH146" s="37">
        <f>AG146+H146</f>
        <v>28</v>
      </c>
      <c r="AI146" s="37">
        <f>COUNTIF(AF:AF,AF146)</f>
        <v>133</v>
      </c>
      <c r="AJ146" s="37" t="str">
        <f>IF(AF146=0," ",IF(AI146&gt;1,"Булл"," "))</f>
        <v> </v>
      </c>
      <c r="AL146" s="17">
        <f>A146</f>
        <v>0</v>
      </c>
      <c r="AM146" s="17">
        <f>B146</f>
        <v>0</v>
      </c>
      <c r="AN146" s="17">
        <f>IF(E146="м",1,2)</f>
        <v>1</v>
      </c>
      <c r="AO146" s="17">
        <f>J146</f>
        <v>39</v>
      </c>
    </row>
    <row r="147" spans="1:41" ht="12.75">
      <c r="A147" s="42">
        <v>30</v>
      </c>
      <c r="B147" s="42"/>
      <c r="C147" s="42"/>
      <c r="D147" s="42"/>
      <c r="E147" s="17" t="s">
        <v>34</v>
      </c>
      <c r="F147" s="43"/>
      <c r="G147" s="35" t="str">
        <f>IF(E147="м",AD147,AJ147)</f>
        <v> </v>
      </c>
      <c r="H147" s="43"/>
      <c r="J147" s="37">
        <f>IF(E147="м",AB147,AH147)</f>
        <v>39</v>
      </c>
      <c r="K147" s="37">
        <f>RANK(J147,J147:J151,0)</f>
        <v>1</v>
      </c>
      <c r="L147" s="37">
        <f>J147</f>
        <v>39</v>
      </c>
      <c r="M147" s="37">
        <f>VLOOKUP(1,K147:L151,2,FALSE)</f>
        <v>39</v>
      </c>
      <c r="N147" s="37">
        <f>SUM(J147:J151)-M147</f>
        <v>156</v>
      </c>
      <c r="O147" s="37">
        <f>IF(E147="м",IF(J147&gt;=25,25,VLOOKUP(B147,рез1,2,FALSE)),IF(J147&gt;=25,25,VLOOKUP(B147,рез2,2,FALSE)))</f>
        <v>25</v>
      </c>
      <c r="P147" s="37">
        <f>RANK(O147,O147:O151,0)</f>
        <v>1</v>
      </c>
      <c r="Q147" s="37">
        <f>O147</f>
        <v>25</v>
      </c>
      <c r="R147" s="37">
        <f>VLOOKUP(1,P147:Q151,2,FALSE)</f>
        <v>25</v>
      </c>
      <c r="S147" s="37">
        <f>SUM(O147:O151)-R147</f>
        <v>100</v>
      </c>
      <c r="T147" s="37">
        <f>SUM(N147,S147)</f>
        <v>256</v>
      </c>
      <c r="U147" s="37">
        <f>RANK(T147,T:T,1)</f>
        <v>15</v>
      </c>
      <c r="Z147" s="37">
        <f>IF(E147="м",F147,0)</f>
        <v>0</v>
      </c>
      <c r="AA147" s="37">
        <f>RANK(Z147,Z:Z,0)</f>
        <v>39</v>
      </c>
      <c r="AB147" s="37">
        <f>AA147+H147</f>
        <v>39</v>
      </c>
      <c r="AC147" s="37">
        <f>COUNTIF(Z:Z,Z147)</f>
        <v>122</v>
      </c>
      <c r="AD147" s="37" t="str">
        <f>IF(Z147=0," ",IF(AC147&gt;1,"Булл"," "))</f>
        <v> </v>
      </c>
      <c r="AF147" s="37">
        <f>IF(E147="м",0,F147)</f>
        <v>0</v>
      </c>
      <c r="AG147" s="37">
        <f>RANK(AF147,AF:AF,0)</f>
        <v>28</v>
      </c>
      <c r="AH147" s="37">
        <f>AG147+H147</f>
        <v>28</v>
      </c>
      <c r="AI147" s="37">
        <f>COUNTIF(AF:AF,AF147)</f>
        <v>133</v>
      </c>
      <c r="AJ147" s="37" t="str">
        <f>IF(AF147=0," ",IF(AI147&gt;1,"Булл"," "))</f>
        <v> </v>
      </c>
      <c r="AL147" s="17">
        <f>A147</f>
        <v>30</v>
      </c>
      <c r="AM147" s="17">
        <f>B147</f>
        <v>0</v>
      </c>
      <c r="AN147" s="17">
        <f>IF(E147="м",1,2)</f>
        <v>1</v>
      </c>
      <c r="AO147" s="17">
        <f>J147</f>
        <v>39</v>
      </c>
    </row>
    <row r="148" spans="1:41" ht="12.75">
      <c r="A148" s="42"/>
      <c r="B148" s="42"/>
      <c r="C148" s="42"/>
      <c r="D148" s="42"/>
      <c r="E148" s="17" t="s">
        <v>34</v>
      </c>
      <c r="F148" s="43"/>
      <c r="G148" s="35" t="str">
        <f>IF(E148="м",AD148,AJ148)</f>
        <v> </v>
      </c>
      <c r="H148" s="43"/>
      <c r="J148" s="37">
        <f>IF(E148="м",AB148,AH148)</f>
        <v>39</v>
      </c>
      <c r="K148" s="37">
        <f>RANK(J148,J147:J151,0)</f>
        <v>1</v>
      </c>
      <c r="L148" s="37">
        <f>J148</f>
        <v>39</v>
      </c>
      <c r="M148" s="37"/>
      <c r="N148" s="37"/>
      <c r="O148" s="37">
        <f>IF(E148="м",IF(J148&gt;=25,25,VLOOKUP(B148,рез1,2,FALSE)),IF(J148&gt;=25,25,VLOOKUP(B148,рез2,2,FALSE)))</f>
        <v>25</v>
      </c>
      <c r="P148" s="37">
        <f>RANK(O148,O147:O151,0)</f>
        <v>1</v>
      </c>
      <c r="Q148" s="37">
        <f>O148</f>
        <v>25</v>
      </c>
      <c r="R148" s="37"/>
      <c r="S148" s="37"/>
      <c r="Z148" s="37">
        <f>IF(E148="м",F148,0)</f>
        <v>0</v>
      </c>
      <c r="AA148" s="37">
        <f>RANK(Z148,Z:Z,0)</f>
        <v>39</v>
      </c>
      <c r="AB148" s="37">
        <f>AA148+H148</f>
        <v>39</v>
      </c>
      <c r="AC148" s="37">
        <f>COUNTIF(Z:Z,Z148)</f>
        <v>122</v>
      </c>
      <c r="AD148" s="37" t="str">
        <f>IF(Z148=0," ",IF(AC148&gt;1,"Булл"," "))</f>
        <v> </v>
      </c>
      <c r="AF148" s="37">
        <f>IF(E148="м",0,F148)</f>
        <v>0</v>
      </c>
      <c r="AG148" s="37">
        <f>RANK(AF148,AF:AF,0)</f>
        <v>28</v>
      </c>
      <c r="AH148" s="37">
        <f>AG148+H148</f>
        <v>28</v>
      </c>
      <c r="AI148" s="37">
        <f>COUNTIF(AF:AF,AF148)</f>
        <v>133</v>
      </c>
      <c r="AJ148" s="37" t="str">
        <f>IF(AF148=0," ",IF(AI148&gt;1,"Булл"," "))</f>
        <v> </v>
      </c>
      <c r="AL148" s="17">
        <f>A148</f>
        <v>0</v>
      </c>
      <c r="AM148" s="17">
        <f>B148</f>
        <v>0</v>
      </c>
      <c r="AN148" s="17">
        <f>IF(E148="м",1,2)</f>
        <v>1</v>
      </c>
      <c r="AO148" s="17">
        <f>J148</f>
        <v>39</v>
      </c>
    </row>
    <row r="149" spans="1:41" ht="12.75">
      <c r="A149" s="42"/>
      <c r="B149" s="42"/>
      <c r="C149" s="42"/>
      <c r="D149" s="42"/>
      <c r="E149" s="17" t="s">
        <v>34</v>
      </c>
      <c r="F149" s="43"/>
      <c r="G149" s="35" t="str">
        <f>IF(E149="м",AD149,AJ149)</f>
        <v> </v>
      </c>
      <c r="H149" s="43"/>
      <c r="J149" s="37">
        <f>IF(E149="м",AB149,AH149)</f>
        <v>39</v>
      </c>
      <c r="K149" s="37">
        <f>RANK(J149,J147:J151,0)</f>
        <v>1</v>
      </c>
      <c r="L149" s="37">
        <f>J149</f>
        <v>39</v>
      </c>
      <c r="M149" s="37"/>
      <c r="N149" s="37"/>
      <c r="O149" s="37">
        <f>IF(E149="м",IF(J149&gt;=25,25,VLOOKUP(B149,рез1,2,FALSE)),IF(J149&gt;=25,25,VLOOKUP(B149,рез2,2,FALSE)))</f>
        <v>25</v>
      </c>
      <c r="P149" s="37">
        <f>RANK(O149,O147:O151,0)</f>
        <v>1</v>
      </c>
      <c r="Q149" s="37">
        <f>O149</f>
        <v>25</v>
      </c>
      <c r="R149" s="37"/>
      <c r="S149" s="37"/>
      <c r="Z149" s="37">
        <f>IF(E149="м",F149,0)</f>
        <v>0</v>
      </c>
      <c r="AA149" s="37">
        <f>RANK(Z149,Z:Z,0)</f>
        <v>39</v>
      </c>
      <c r="AB149" s="37">
        <f>AA149+H149</f>
        <v>39</v>
      </c>
      <c r="AC149" s="37">
        <f>COUNTIF(Z:Z,Z149)</f>
        <v>122</v>
      </c>
      <c r="AD149" s="37" t="str">
        <f>IF(Z149=0," ",IF(AC149&gt;1,"Булл"," "))</f>
        <v> </v>
      </c>
      <c r="AF149" s="37">
        <f>IF(E149="м",0,F149)</f>
        <v>0</v>
      </c>
      <c r="AG149" s="37">
        <f>RANK(AF149,AF:AF,0)</f>
        <v>28</v>
      </c>
      <c r="AH149" s="37">
        <f>AG149+H149</f>
        <v>28</v>
      </c>
      <c r="AI149" s="37">
        <f>COUNTIF(AF:AF,AF149)</f>
        <v>133</v>
      </c>
      <c r="AJ149" s="37" t="str">
        <f>IF(AF149=0," ",IF(AI149&gt;1,"Булл"," "))</f>
        <v> </v>
      </c>
      <c r="AL149" s="17">
        <f>A149</f>
        <v>0</v>
      </c>
      <c r="AM149" s="17">
        <f>B149</f>
        <v>0</v>
      </c>
      <c r="AN149" s="17">
        <f>IF(E149="м",1,2)</f>
        <v>1</v>
      </c>
      <c r="AO149" s="17">
        <f>J149</f>
        <v>39</v>
      </c>
    </row>
    <row r="150" spans="1:41" ht="12.75">
      <c r="A150" s="42"/>
      <c r="B150" s="42"/>
      <c r="C150" s="42"/>
      <c r="D150" s="42"/>
      <c r="E150" s="17" t="s">
        <v>34</v>
      </c>
      <c r="F150" s="43"/>
      <c r="G150" s="35" t="str">
        <f>IF(E150="м",AD150,AJ150)</f>
        <v> </v>
      </c>
      <c r="H150" s="43"/>
      <c r="J150" s="37">
        <f>IF(E150="м",AB150,AH150)</f>
        <v>39</v>
      </c>
      <c r="K150" s="37">
        <f>RANK(J150,J147:J151,0)</f>
        <v>1</v>
      </c>
      <c r="L150" s="37">
        <f>J150</f>
        <v>39</v>
      </c>
      <c r="M150" s="37"/>
      <c r="N150" s="37"/>
      <c r="O150" s="37">
        <f>IF(E150="м",IF(J150&gt;=25,25,VLOOKUP(B150,рез1,2,FALSE)),IF(J150&gt;=25,25,VLOOKUP(B150,рез2,2,FALSE)))</f>
        <v>25</v>
      </c>
      <c r="P150" s="37">
        <f>RANK(O150,O147:O151,0)</f>
        <v>1</v>
      </c>
      <c r="Q150" s="37">
        <f>O150</f>
        <v>25</v>
      </c>
      <c r="R150" s="37"/>
      <c r="S150" s="37"/>
      <c r="Z150" s="37">
        <f>IF(E150="м",F150,0)</f>
        <v>0</v>
      </c>
      <c r="AA150" s="37">
        <f>RANK(Z150,Z:Z,0)</f>
        <v>39</v>
      </c>
      <c r="AB150" s="37">
        <f>AA150+H150</f>
        <v>39</v>
      </c>
      <c r="AC150" s="37">
        <f>COUNTIF(Z:Z,Z150)</f>
        <v>122</v>
      </c>
      <c r="AD150" s="37" t="str">
        <f>IF(Z150=0," ",IF(AC150&gt;1,"Булл"," "))</f>
        <v> </v>
      </c>
      <c r="AF150" s="37">
        <f>IF(E150="м",0,F150)</f>
        <v>0</v>
      </c>
      <c r="AG150" s="37">
        <f>RANK(AF150,AF:AF,0)</f>
        <v>28</v>
      </c>
      <c r="AH150" s="37">
        <f>AG150+H150</f>
        <v>28</v>
      </c>
      <c r="AI150" s="37">
        <f>COUNTIF(AF:AF,AF150)</f>
        <v>133</v>
      </c>
      <c r="AJ150" s="37" t="str">
        <f>IF(AF150=0," ",IF(AI150&gt;1,"Булл"," "))</f>
        <v> </v>
      </c>
      <c r="AL150" s="17">
        <f>A150</f>
        <v>0</v>
      </c>
      <c r="AM150" s="17">
        <f>B150</f>
        <v>0</v>
      </c>
      <c r="AN150" s="17">
        <f>IF(E150="м",1,2)</f>
        <v>1</v>
      </c>
      <c r="AO150" s="17">
        <f>J150</f>
        <v>39</v>
      </c>
    </row>
    <row r="151" spans="1:41" ht="12.75">
      <c r="A151" s="44"/>
      <c r="B151" s="44"/>
      <c r="C151" s="44"/>
      <c r="D151" s="44"/>
      <c r="E151" s="17" t="s">
        <v>34</v>
      </c>
      <c r="F151" s="45"/>
      <c r="G151" s="35" t="str">
        <f>IF(E151="м",AD151,AJ151)</f>
        <v> </v>
      </c>
      <c r="H151" s="45"/>
      <c r="I151" s="5"/>
      <c r="J151" s="37">
        <f>IF(E151="м",AB151,AH151)</f>
        <v>39</v>
      </c>
      <c r="K151" s="37">
        <f>RANK(J151,J147:J151,0)</f>
        <v>1</v>
      </c>
      <c r="L151" s="37">
        <f>J151</f>
        <v>39</v>
      </c>
      <c r="M151" s="37"/>
      <c r="N151" s="37"/>
      <c r="O151" s="37">
        <f>IF(E151="м",IF(J151&gt;=25,25,VLOOKUP(B151,рез1,2,FALSE)),IF(J151&gt;=25,25,VLOOKUP(B151,рез2,2,FALSE)))</f>
        <v>25</v>
      </c>
      <c r="P151" s="37">
        <f>RANK(O151,O147:O151,0)</f>
        <v>1</v>
      </c>
      <c r="Q151" s="37">
        <f>O151</f>
        <v>25</v>
      </c>
      <c r="R151" s="37"/>
      <c r="S151" s="37"/>
      <c r="Z151" s="37">
        <f>IF(E151="м",F151,0)</f>
        <v>0</v>
      </c>
      <c r="AA151" s="37">
        <f>RANK(Z151,Z:Z,0)</f>
        <v>39</v>
      </c>
      <c r="AB151" s="37">
        <f>AA151+H151</f>
        <v>39</v>
      </c>
      <c r="AC151" s="37">
        <f>COUNTIF(Z:Z,Z151)</f>
        <v>122</v>
      </c>
      <c r="AD151" s="37" t="str">
        <f>IF(Z151=0," ",IF(AC151&gt;1,"Булл"," "))</f>
        <v> </v>
      </c>
      <c r="AF151" s="37">
        <f>IF(E151="м",0,F151)</f>
        <v>0</v>
      </c>
      <c r="AG151" s="37">
        <f>RANK(AF151,AF:AF,0)</f>
        <v>28</v>
      </c>
      <c r="AH151" s="37">
        <f>AG151+H151</f>
        <v>28</v>
      </c>
      <c r="AI151" s="37">
        <f>COUNTIF(AF:AF,AF151)</f>
        <v>133</v>
      </c>
      <c r="AJ151" s="37" t="str">
        <f>IF(AF151=0," ",IF(AI151&gt;1,"Булл"," "))</f>
        <v> </v>
      </c>
      <c r="AL151" s="17">
        <f>A151</f>
        <v>0</v>
      </c>
      <c r="AM151" s="17">
        <f>B151</f>
        <v>0</v>
      </c>
      <c r="AN151" s="17">
        <f>IF(E151="м",1,2)</f>
        <v>1</v>
      </c>
      <c r="AO151" s="17">
        <f>J151</f>
        <v>39</v>
      </c>
    </row>
    <row r="152" spans="1:41" ht="12.75">
      <c r="A152" s="42">
        <v>31</v>
      </c>
      <c r="B152" s="42"/>
      <c r="C152" s="42"/>
      <c r="D152" s="42"/>
      <c r="E152" s="17" t="s">
        <v>34</v>
      </c>
      <c r="F152" s="43"/>
      <c r="G152" s="35" t="str">
        <f>IF(E152="м",AD152,AJ152)</f>
        <v> </v>
      </c>
      <c r="H152" s="43"/>
      <c r="J152" s="37">
        <f>IF(E152="м",AB152,AH152)</f>
        <v>39</v>
      </c>
      <c r="K152" s="37">
        <f>RANK(J152,J152:J156,0)</f>
        <v>1</v>
      </c>
      <c r="L152" s="37">
        <f>J152</f>
        <v>39</v>
      </c>
      <c r="M152" s="37">
        <f>VLOOKUP(1,K152:L156,2,FALSE)</f>
        <v>39</v>
      </c>
      <c r="N152" s="37">
        <f>SUM(J152:J156)-M152</f>
        <v>156</v>
      </c>
      <c r="O152" s="37">
        <f>IF(E152="м",IF(J152&gt;=25,25,VLOOKUP(B152,рез1,2,FALSE)),IF(J152&gt;=25,25,VLOOKUP(B152,рез2,2,FALSE)))</f>
        <v>25</v>
      </c>
      <c r="P152" s="37">
        <f>RANK(O152,O152:O156,0)</f>
        <v>1</v>
      </c>
      <c r="Q152" s="37">
        <f>O152</f>
        <v>25</v>
      </c>
      <c r="R152" s="37">
        <f>VLOOKUP(1,P152:Q156,2,FALSE)</f>
        <v>25</v>
      </c>
      <c r="S152" s="37">
        <f>SUM(O152:O156)-R152</f>
        <v>100</v>
      </c>
      <c r="T152" s="37">
        <f>SUM(N152,S152)</f>
        <v>256</v>
      </c>
      <c r="U152" s="37">
        <f>RANK(T152,T:T,1)</f>
        <v>15</v>
      </c>
      <c r="Z152" s="37">
        <f>IF(E152="м",F152,0)</f>
        <v>0</v>
      </c>
      <c r="AA152" s="37">
        <f>RANK(Z152,Z:Z,0)</f>
        <v>39</v>
      </c>
      <c r="AB152" s="37">
        <f>AA152+H152</f>
        <v>39</v>
      </c>
      <c r="AC152" s="37">
        <f>COUNTIF(Z:Z,Z152)</f>
        <v>122</v>
      </c>
      <c r="AD152" s="37" t="str">
        <f>IF(Z152=0," ",IF(AC152&gt;1,"Булл"," "))</f>
        <v> </v>
      </c>
      <c r="AF152" s="37">
        <f>IF(E152="м",0,F152)</f>
        <v>0</v>
      </c>
      <c r="AG152" s="37">
        <f>RANK(AF152,AF:AF,0)</f>
        <v>28</v>
      </c>
      <c r="AH152" s="37">
        <f>AG152+H152</f>
        <v>28</v>
      </c>
      <c r="AI152" s="37">
        <f>COUNTIF(AF:AF,AF152)</f>
        <v>133</v>
      </c>
      <c r="AJ152" s="37" t="str">
        <f>IF(AF152=0," ",IF(AI152&gt;1,"Булл"," "))</f>
        <v> </v>
      </c>
      <c r="AL152" s="17">
        <f>A152</f>
        <v>31</v>
      </c>
      <c r="AM152" s="17">
        <f>B152</f>
        <v>0</v>
      </c>
      <c r="AN152" s="17">
        <f>IF(E152="м",1,2)</f>
        <v>1</v>
      </c>
      <c r="AO152" s="17">
        <f>J152</f>
        <v>39</v>
      </c>
    </row>
    <row r="153" spans="1:41" ht="12.75">
      <c r="A153" s="42"/>
      <c r="B153" s="42"/>
      <c r="C153" s="42"/>
      <c r="D153" s="42"/>
      <c r="E153" s="17" t="s">
        <v>34</v>
      </c>
      <c r="F153" s="43"/>
      <c r="G153" s="35" t="str">
        <f>IF(E153="м",AD153,AJ153)</f>
        <v> </v>
      </c>
      <c r="H153" s="43"/>
      <c r="J153" s="37">
        <f>IF(E153="м",AB153,AH153)</f>
        <v>39</v>
      </c>
      <c r="K153" s="37">
        <f>RANK(J153,J152:J156,0)</f>
        <v>1</v>
      </c>
      <c r="L153" s="37">
        <f>J153</f>
        <v>39</v>
      </c>
      <c r="M153" s="37"/>
      <c r="N153" s="37"/>
      <c r="O153" s="37">
        <f>IF(E153="м",IF(J153&gt;=25,25,VLOOKUP(B153,рез1,2,FALSE)),IF(J153&gt;=25,25,VLOOKUP(B153,рез2,2,FALSE)))</f>
        <v>25</v>
      </c>
      <c r="P153" s="37">
        <f>RANK(O153,O152:O156,0)</f>
        <v>1</v>
      </c>
      <c r="Q153" s="37">
        <f>O153</f>
        <v>25</v>
      </c>
      <c r="R153" s="37"/>
      <c r="S153" s="37"/>
      <c r="Z153" s="37">
        <f>IF(E153="м",F153,0)</f>
        <v>0</v>
      </c>
      <c r="AA153" s="37">
        <f>RANK(Z153,Z:Z,0)</f>
        <v>39</v>
      </c>
      <c r="AB153" s="37">
        <f>AA153+H153</f>
        <v>39</v>
      </c>
      <c r="AC153" s="37">
        <f>COUNTIF(Z:Z,Z153)</f>
        <v>122</v>
      </c>
      <c r="AD153" s="37" t="str">
        <f>IF(Z153=0," ",IF(AC153&gt;1,"Булл"," "))</f>
        <v> </v>
      </c>
      <c r="AF153" s="37">
        <f>IF(E153="м",0,F153)</f>
        <v>0</v>
      </c>
      <c r="AG153" s="37">
        <f>RANK(AF153,AF:AF,0)</f>
        <v>28</v>
      </c>
      <c r="AH153" s="37">
        <f>AG153+H153</f>
        <v>28</v>
      </c>
      <c r="AI153" s="37">
        <f>COUNTIF(AF:AF,AF153)</f>
        <v>133</v>
      </c>
      <c r="AJ153" s="37" t="str">
        <f>IF(AF153=0," ",IF(AI153&gt;1,"Булл"," "))</f>
        <v> </v>
      </c>
      <c r="AL153" s="17">
        <f>A153</f>
        <v>0</v>
      </c>
      <c r="AM153" s="17">
        <f>B153</f>
        <v>0</v>
      </c>
      <c r="AN153" s="17">
        <f>IF(E153="м",1,2)</f>
        <v>1</v>
      </c>
      <c r="AO153" s="17">
        <f>J153</f>
        <v>39</v>
      </c>
    </row>
    <row r="154" spans="1:41" ht="12.75">
      <c r="A154" s="42"/>
      <c r="B154" s="42"/>
      <c r="C154" s="42"/>
      <c r="D154" s="42"/>
      <c r="E154" s="17" t="s">
        <v>34</v>
      </c>
      <c r="F154" s="43"/>
      <c r="G154" s="35" t="str">
        <f>IF(E154="м",AD154,AJ154)</f>
        <v> </v>
      </c>
      <c r="H154" s="43"/>
      <c r="J154" s="37">
        <f>IF(E154="м",AB154,AH154)</f>
        <v>39</v>
      </c>
      <c r="K154" s="37">
        <f>RANK(J154,J152:J156,0)</f>
        <v>1</v>
      </c>
      <c r="L154" s="37">
        <f>J154</f>
        <v>39</v>
      </c>
      <c r="M154" s="37"/>
      <c r="N154" s="37"/>
      <c r="O154" s="37">
        <f>IF(E154="м",IF(J154&gt;=25,25,VLOOKUP(B154,рез1,2,FALSE)),IF(J154&gt;=25,25,VLOOKUP(B154,рез2,2,FALSE)))</f>
        <v>25</v>
      </c>
      <c r="P154" s="37">
        <f>RANK(O154,O152:O156,0)</f>
        <v>1</v>
      </c>
      <c r="Q154" s="37">
        <f>O154</f>
        <v>25</v>
      </c>
      <c r="R154" s="37"/>
      <c r="S154" s="37"/>
      <c r="Z154" s="37">
        <f>IF(E154="м",F154,0)</f>
        <v>0</v>
      </c>
      <c r="AA154" s="37">
        <f>RANK(Z154,Z:Z,0)</f>
        <v>39</v>
      </c>
      <c r="AB154" s="37">
        <f>AA154+H154</f>
        <v>39</v>
      </c>
      <c r="AC154" s="37">
        <f>COUNTIF(Z:Z,Z154)</f>
        <v>122</v>
      </c>
      <c r="AD154" s="37" t="str">
        <f>IF(Z154=0," ",IF(AC154&gt;1,"Булл"," "))</f>
        <v> </v>
      </c>
      <c r="AF154" s="37">
        <f>IF(E154="м",0,F154)</f>
        <v>0</v>
      </c>
      <c r="AG154" s="37">
        <f>RANK(AF154,AF:AF,0)</f>
        <v>28</v>
      </c>
      <c r="AH154" s="37">
        <f>AG154+H154</f>
        <v>28</v>
      </c>
      <c r="AI154" s="37">
        <f>COUNTIF(AF:AF,AF154)</f>
        <v>133</v>
      </c>
      <c r="AJ154" s="37" t="str">
        <f>IF(AF154=0," ",IF(AI154&gt;1,"Булл"," "))</f>
        <v> </v>
      </c>
      <c r="AL154" s="17">
        <f>A154</f>
        <v>0</v>
      </c>
      <c r="AM154" s="17">
        <f>B154</f>
        <v>0</v>
      </c>
      <c r="AN154" s="17">
        <f>IF(E154="м",1,2)</f>
        <v>1</v>
      </c>
      <c r="AO154" s="17">
        <f>J154</f>
        <v>39</v>
      </c>
    </row>
    <row r="155" spans="1:41" ht="12.75">
      <c r="A155" s="42"/>
      <c r="B155" s="42"/>
      <c r="C155" s="42"/>
      <c r="D155" s="42"/>
      <c r="E155" s="17" t="s">
        <v>34</v>
      </c>
      <c r="F155" s="43"/>
      <c r="G155" s="35" t="str">
        <f>IF(E155="м",AD155,AJ155)</f>
        <v> </v>
      </c>
      <c r="H155" s="43"/>
      <c r="J155" s="37">
        <f>IF(E155="м",AB155,AH155)</f>
        <v>39</v>
      </c>
      <c r="K155" s="37">
        <f>RANK(J155,J152:J156,0)</f>
        <v>1</v>
      </c>
      <c r="L155" s="37">
        <f>J155</f>
        <v>39</v>
      </c>
      <c r="M155" s="37"/>
      <c r="N155" s="37"/>
      <c r="O155" s="37">
        <f>IF(E155="м",IF(J155&gt;=25,25,VLOOKUP(B155,рез1,2,FALSE)),IF(J155&gt;=25,25,VLOOKUP(B155,рез2,2,FALSE)))</f>
        <v>25</v>
      </c>
      <c r="P155" s="37">
        <f>RANK(O155,O152:O156,0)</f>
        <v>1</v>
      </c>
      <c r="Q155" s="37">
        <f>O155</f>
        <v>25</v>
      </c>
      <c r="R155" s="37"/>
      <c r="S155" s="37"/>
      <c r="Z155" s="37">
        <f>IF(E155="м",F155,0)</f>
        <v>0</v>
      </c>
      <c r="AA155" s="37">
        <f>RANK(Z155,Z:Z,0)</f>
        <v>39</v>
      </c>
      <c r="AB155" s="37">
        <f>AA155+H155</f>
        <v>39</v>
      </c>
      <c r="AC155" s="37">
        <f>COUNTIF(Z:Z,Z155)</f>
        <v>122</v>
      </c>
      <c r="AD155" s="37" t="str">
        <f>IF(Z155=0," ",IF(AC155&gt;1,"Булл"," "))</f>
        <v> </v>
      </c>
      <c r="AF155" s="37">
        <f>IF(E155="м",0,F155)</f>
        <v>0</v>
      </c>
      <c r="AG155" s="37">
        <f>RANK(AF155,AF:AF,0)</f>
        <v>28</v>
      </c>
      <c r="AH155" s="37">
        <f>AG155+H155</f>
        <v>28</v>
      </c>
      <c r="AI155" s="37">
        <f>COUNTIF(AF:AF,AF155)</f>
        <v>133</v>
      </c>
      <c r="AJ155" s="37" t="str">
        <f>IF(AF155=0," ",IF(AI155&gt;1,"Булл"," "))</f>
        <v> </v>
      </c>
      <c r="AL155" s="17">
        <f>A155</f>
        <v>0</v>
      </c>
      <c r="AM155" s="17">
        <f>B155</f>
        <v>0</v>
      </c>
      <c r="AN155" s="17">
        <f>IF(E155="м",1,2)</f>
        <v>1</v>
      </c>
      <c r="AO155" s="17">
        <f>J155</f>
        <v>39</v>
      </c>
    </row>
    <row r="156" spans="1:41" ht="12.75">
      <c r="A156" s="44"/>
      <c r="B156" s="44"/>
      <c r="C156" s="44"/>
      <c r="D156" s="44"/>
      <c r="E156" s="17" t="s">
        <v>34</v>
      </c>
      <c r="F156" s="45"/>
      <c r="G156" s="35" t="str">
        <f>IF(E156="м",AD156,AJ156)</f>
        <v> </v>
      </c>
      <c r="H156" s="45"/>
      <c r="I156" s="5"/>
      <c r="J156" s="37">
        <f>IF(E156="м",AB156,AH156)</f>
        <v>39</v>
      </c>
      <c r="K156" s="37">
        <f>RANK(J156,J152:J156,0)</f>
        <v>1</v>
      </c>
      <c r="L156" s="37">
        <f>J156</f>
        <v>39</v>
      </c>
      <c r="M156" s="37"/>
      <c r="N156" s="37"/>
      <c r="O156" s="37">
        <f>IF(E156="м",IF(J156&gt;=25,25,VLOOKUP(B156,рез1,2,FALSE)),IF(J156&gt;=25,25,VLOOKUP(B156,рез2,2,FALSE)))</f>
        <v>25</v>
      </c>
      <c r="P156" s="37">
        <f>RANK(O156,O152:O156,0)</f>
        <v>1</v>
      </c>
      <c r="Q156" s="37">
        <f>O156</f>
        <v>25</v>
      </c>
      <c r="R156" s="37"/>
      <c r="S156" s="37"/>
      <c r="Z156" s="37">
        <f>IF(E156="м",F156,0)</f>
        <v>0</v>
      </c>
      <c r="AA156" s="37">
        <f>RANK(Z156,Z:Z,0)</f>
        <v>39</v>
      </c>
      <c r="AB156" s="37">
        <f>AA156+H156</f>
        <v>39</v>
      </c>
      <c r="AC156" s="37">
        <f>COUNTIF(Z:Z,Z156)</f>
        <v>122</v>
      </c>
      <c r="AD156" s="37" t="str">
        <f>IF(Z156=0," ",IF(AC156&gt;1,"Булл"," "))</f>
        <v> </v>
      </c>
      <c r="AF156" s="37">
        <f>IF(E156="м",0,F156)</f>
        <v>0</v>
      </c>
      <c r="AG156" s="37">
        <f>RANK(AF156,AF:AF,0)</f>
        <v>28</v>
      </c>
      <c r="AH156" s="37">
        <f>AG156+H156</f>
        <v>28</v>
      </c>
      <c r="AI156" s="37">
        <f>COUNTIF(AF:AF,AF156)</f>
        <v>133</v>
      </c>
      <c r="AJ156" s="37" t="str">
        <f>IF(AF156=0," ",IF(AI156&gt;1,"Булл"," "))</f>
        <v> </v>
      </c>
      <c r="AL156" s="17">
        <f>A156</f>
        <v>0</v>
      </c>
      <c r="AM156" s="17">
        <f>B156</f>
        <v>0</v>
      </c>
      <c r="AN156" s="17">
        <f>IF(E156="м",1,2)</f>
        <v>1</v>
      </c>
      <c r="AO156" s="17">
        <f>J156</f>
        <v>39</v>
      </c>
    </row>
    <row r="157" spans="1:41" ht="12.75">
      <c r="A157" s="42">
        <v>32</v>
      </c>
      <c r="B157" s="42"/>
      <c r="C157" s="42"/>
      <c r="D157" s="42"/>
      <c r="E157" s="17" t="s">
        <v>34</v>
      </c>
      <c r="F157" s="43"/>
      <c r="G157" s="35" t="str">
        <f>IF(E157="м",AD157,AJ157)</f>
        <v> </v>
      </c>
      <c r="H157" s="43"/>
      <c r="J157" s="37">
        <f>IF(E157="м",AB157,AH157)</f>
        <v>39</v>
      </c>
      <c r="K157" s="37">
        <f>RANK(J157,J157:J161,0)</f>
        <v>1</v>
      </c>
      <c r="L157" s="37">
        <f>J157</f>
        <v>39</v>
      </c>
      <c r="M157" s="37">
        <f>VLOOKUP(1,K157:L161,2,FALSE)</f>
        <v>39</v>
      </c>
      <c r="N157" s="37">
        <f>SUM(J157:J161)-M157</f>
        <v>156</v>
      </c>
      <c r="O157" s="37">
        <f>IF(E157="м",IF(J157&gt;=25,25,VLOOKUP(B157,рез1,2,FALSE)),IF(J157&gt;=25,25,VLOOKUP(B157,рез2,2,FALSE)))</f>
        <v>25</v>
      </c>
      <c r="P157" s="37">
        <f>RANK(O157,O157:O161,0)</f>
        <v>1</v>
      </c>
      <c r="Q157" s="37">
        <f>O157</f>
        <v>25</v>
      </c>
      <c r="R157" s="37">
        <f>VLOOKUP(1,P157:Q161,2,FALSE)</f>
        <v>25</v>
      </c>
      <c r="S157" s="37">
        <f>SUM(O157:O161)-R157</f>
        <v>100</v>
      </c>
      <c r="T157" s="37">
        <f>SUM(N157,S157)</f>
        <v>256</v>
      </c>
      <c r="U157" s="37">
        <f>RANK(T157,T:T,1)</f>
        <v>15</v>
      </c>
      <c r="Z157" s="37">
        <f>IF(E157="м",F157,0)</f>
        <v>0</v>
      </c>
      <c r="AA157" s="37">
        <f>RANK(Z157,Z:Z,0)</f>
        <v>39</v>
      </c>
      <c r="AB157" s="37">
        <f>AA157+H157</f>
        <v>39</v>
      </c>
      <c r="AC157" s="37">
        <f>COUNTIF(Z:Z,Z157)</f>
        <v>122</v>
      </c>
      <c r="AD157" s="37" t="str">
        <f>IF(Z157=0," ",IF(AC157&gt;1,"Булл"," "))</f>
        <v> </v>
      </c>
      <c r="AF157" s="37">
        <f>IF(E157="м",0,F157)</f>
        <v>0</v>
      </c>
      <c r="AG157" s="37">
        <f>RANK(AF157,AF:AF,0)</f>
        <v>28</v>
      </c>
      <c r="AH157" s="37">
        <f>AG157+H157</f>
        <v>28</v>
      </c>
      <c r="AI157" s="37">
        <f>COUNTIF(AF:AF,AF157)</f>
        <v>133</v>
      </c>
      <c r="AJ157" s="37" t="str">
        <f>IF(AF157=0," ",IF(AI157&gt;1,"Булл"," "))</f>
        <v> </v>
      </c>
      <c r="AL157" s="17">
        <f>A157</f>
        <v>32</v>
      </c>
      <c r="AM157" s="17">
        <f>B157</f>
        <v>0</v>
      </c>
      <c r="AN157" s="17">
        <f>IF(E157="м",1,2)</f>
        <v>1</v>
      </c>
      <c r="AO157" s="17">
        <f>J157</f>
        <v>39</v>
      </c>
    </row>
    <row r="158" spans="1:41" ht="12.75">
      <c r="A158" s="42"/>
      <c r="B158" s="42"/>
      <c r="C158" s="42"/>
      <c r="D158" s="42"/>
      <c r="E158" s="17" t="s">
        <v>34</v>
      </c>
      <c r="F158" s="43"/>
      <c r="G158" s="35" t="str">
        <f>IF(E158="м",AD158,AJ158)</f>
        <v> </v>
      </c>
      <c r="H158" s="43"/>
      <c r="J158" s="37">
        <f>IF(E158="м",AB158,AH158)</f>
        <v>39</v>
      </c>
      <c r="K158" s="37">
        <f>RANK(J158,J157:J161,0)</f>
        <v>1</v>
      </c>
      <c r="L158" s="37">
        <f>J158</f>
        <v>39</v>
      </c>
      <c r="M158" s="37"/>
      <c r="N158" s="37"/>
      <c r="O158" s="37">
        <f>IF(E158="м",IF(J158&gt;=25,25,VLOOKUP(B158,рез1,2,FALSE)),IF(J158&gt;=25,25,VLOOKUP(B158,рез2,2,FALSE)))</f>
        <v>25</v>
      </c>
      <c r="P158" s="37">
        <f>RANK(O158,O157:O161,0)</f>
        <v>1</v>
      </c>
      <c r="Q158" s="37">
        <f>O158</f>
        <v>25</v>
      </c>
      <c r="R158" s="37"/>
      <c r="S158" s="37"/>
      <c r="Z158" s="37">
        <f>IF(E158="м",F158,0)</f>
        <v>0</v>
      </c>
      <c r="AA158" s="37">
        <f>RANK(Z158,Z:Z,0)</f>
        <v>39</v>
      </c>
      <c r="AB158" s="37">
        <f>AA158+H158</f>
        <v>39</v>
      </c>
      <c r="AC158" s="37">
        <f>COUNTIF(Z:Z,Z158)</f>
        <v>122</v>
      </c>
      <c r="AD158" s="37" t="str">
        <f>IF(Z158=0," ",IF(AC158&gt;1,"Булл"," "))</f>
        <v> </v>
      </c>
      <c r="AF158" s="37">
        <f>IF(E158="м",0,F158)</f>
        <v>0</v>
      </c>
      <c r="AG158" s="37">
        <f>RANK(AF158,AF:AF,0)</f>
        <v>28</v>
      </c>
      <c r="AH158" s="37">
        <f>AG158+H158</f>
        <v>28</v>
      </c>
      <c r="AI158" s="37">
        <f>COUNTIF(AF:AF,AF158)</f>
        <v>133</v>
      </c>
      <c r="AJ158" s="37" t="str">
        <f>IF(AF158=0," ",IF(AI158&gt;1,"Булл"," "))</f>
        <v> </v>
      </c>
      <c r="AL158" s="17">
        <f>A158</f>
        <v>0</v>
      </c>
      <c r="AM158" s="17">
        <f>B158</f>
        <v>0</v>
      </c>
      <c r="AN158" s="17">
        <f>IF(E158="м",1,2)</f>
        <v>1</v>
      </c>
      <c r="AO158" s="17">
        <f>J158</f>
        <v>39</v>
      </c>
    </row>
    <row r="159" spans="1:41" ht="12.75">
      <c r="A159" s="42"/>
      <c r="B159" s="42"/>
      <c r="C159" s="42"/>
      <c r="D159" s="42"/>
      <c r="E159" s="17" t="s">
        <v>34</v>
      </c>
      <c r="F159" s="43"/>
      <c r="G159" s="35" t="str">
        <f>IF(E159="м",AD159,AJ159)</f>
        <v> </v>
      </c>
      <c r="H159" s="43"/>
      <c r="J159" s="37">
        <f>IF(E159="м",AB159,AH159)</f>
        <v>39</v>
      </c>
      <c r="K159" s="37">
        <f>RANK(J159,J157:J161,0)</f>
        <v>1</v>
      </c>
      <c r="L159" s="37">
        <f>J159</f>
        <v>39</v>
      </c>
      <c r="M159" s="37"/>
      <c r="N159" s="37"/>
      <c r="O159" s="37">
        <f>IF(E159="м",IF(J159&gt;=25,25,VLOOKUP(B159,рез1,2,FALSE)),IF(J159&gt;=25,25,VLOOKUP(B159,рез2,2,FALSE)))</f>
        <v>25</v>
      </c>
      <c r="P159" s="37">
        <f>RANK(O159,O157:O161,0)</f>
        <v>1</v>
      </c>
      <c r="Q159" s="37">
        <f>O159</f>
        <v>25</v>
      </c>
      <c r="R159" s="37"/>
      <c r="S159" s="37"/>
      <c r="Z159" s="37">
        <f>IF(E159="м",F159,0)</f>
        <v>0</v>
      </c>
      <c r="AA159" s="37">
        <f>RANK(Z159,Z:Z,0)</f>
        <v>39</v>
      </c>
      <c r="AB159" s="37">
        <f>AA159+H159</f>
        <v>39</v>
      </c>
      <c r="AC159" s="37">
        <f>COUNTIF(Z:Z,Z159)</f>
        <v>122</v>
      </c>
      <c r="AD159" s="37" t="str">
        <f>IF(Z159=0," ",IF(AC159&gt;1,"Булл"," "))</f>
        <v> </v>
      </c>
      <c r="AF159" s="37">
        <f>IF(E159="м",0,F159)</f>
        <v>0</v>
      </c>
      <c r="AG159" s="37">
        <f>RANK(AF159,AF:AF,0)</f>
        <v>28</v>
      </c>
      <c r="AH159" s="37">
        <f>AG159+H159</f>
        <v>28</v>
      </c>
      <c r="AI159" s="37">
        <f>COUNTIF(AF:AF,AF159)</f>
        <v>133</v>
      </c>
      <c r="AJ159" s="37" t="str">
        <f>IF(AF159=0," ",IF(AI159&gt;1,"Булл"," "))</f>
        <v> </v>
      </c>
      <c r="AL159" s="17">
        <f>A159</f>
        <v>0</v>
      </c>
      <c r="AM159" s="17">
        <f>B159</f>
        <v>0</v>
      </c>
      <c r="AN159" s="17">
        <f>IF(E159="м",1,2)</f>
        <v>1</v>
      </c>
      <c r="AO159" s="17">
        <f>J159</f>
        <v>39</v>
      </c>
    </row>
    <row r="160" spans="1:41" ht="12.75">
      <c r="A160" s="42"/>
      <c r="B160" s="42"/>
      <c r="C160" s="42"/>
      <c r="D160" s="42"/>
      <c r="E160" s="17" t="s">
        <v>34</v>
      </c>
      <c r="F160" s="43"/>
      <c r="G160" s="35" t="str">
        <f>IF(E160="м",AD160,AJ160)</f>
        <v> </v>
      </c>
      <c r="H160" s="43"/>
      <c r="J160" s="37">
        <f>IF(E160="м",AB160,AH160)</f>
        <v>39</v>
      </c>
      <c r="K160" s="37">
        <f>RANK(J160,J157:J161,0)</f>
        <v>1</v>
      </c>
      <c r="L160" s="37">
        <f>J160</f>
        <v>39</v>
      </c>
      <c r="M160" s="37"/>
      <c r="N160" s="37"/>
      <c r="O160" s="37">
        <f>IF(E160="м",IF(J160&gt;=25,25,VLOOKUP(B160,рез1,2,FALSE)),IF(J160&gt;=25,25,VLOOKUP(B160,рез2,2,FALSE)))</f>
        <v>25</v>
      </c>
      <c r="P160" s="37">
        <f>RANK(O160,O157:O161,0)</f>
        <v>1</v>
      </c>
      <c r="Q160" s="37">
        <f>O160</f>
        <v>25</v>
      </c>
      <c r="R160" s="37"/>
      <c r="S160" s="37"/>
      <c r="Z160" s="37">
        <f>IF(E160="м",F160,0)</f>
        <v>0</v>
      </c>
      <c r="AA160" s="37">
        <f>RANK(Z160,Z:Z,0)</f>
        <v>39</v>
      </c>
      <c r="AB160" s="37">
        <f>AA160+H160</f>
        <v>39</v>
      </c>
      <c r="AC160" s="37">
        <f>COUNTIF(Z:Z,Z160)</f>
        <v>122</v>
      </c>
      <c r="AD160" s="37" t="str">
        <f>IF(Z160=0," ",IF(AC160&gt;1,"Булл"," "))</f>
        <v> </v>
      </c>
      <c r="AF160" s="37">
        <f>IF(E160="м",0,F160)</f>
        <v>0</v>
      </c>
      <c r="AG160" s="37">
        <f>RANK(AF160,AF:AF,0)</f>
        <v>28</v>
      </c>
      <c r="AH160" s="37">
        <f>AG160+H160</f>
        <v>28</v>
      </c>
      <c r="AI160" s="37">
        <f>COUNTIF(AF:AF,AF160)</f>
        <v>133</v>
      </c>
      <c r="AJ160" s="37" t="str">
        <f>IF(AF160=0," ",IF(AI160&gt;1,"Булл"," "))</f>
        <v> </v>
      </c>
      <c r="AL160" s="17">
        <f>A160</f>
        <v>0</v>
      </c>
      <c r="AM160" s="17">
        <f>B160</f>
        <v>0</v>
      </c>
      <c r="AN160" s="17">
        <f>IF(E160="м",1,2)</f>
        <v>1</v>
      </c>
      <c r="AO160" s="17">
        <f>J160</f>
        <v>39</v>
      </c>
    </row>
    <row r="161" spans="1:41" ht="12.75">
      <c r="A161" s="44"/>
      <c r="B161" s="44"/>
      <c r="C161" s="44"/>
      <c r="D161" s="44"/>
      <c r="E161" s="17" t="s">
        <v>34</v>
      </c>
      <c r="F161" s="45"/>
      <c r="G161" s="35" t="str">
        <f>IF(E161="м",AD161,AJ161)</f>
        <v> </v>
      </c>
      <c r="H161" s="45"/>
      <c r="I161" s="5"/>
      <c r="J161" s="37">
        <f>IF(E161="м",AB161,AH161)</f>
        <v>39</v>
      </c>
      <c r="K161" s="37">
        <f>RANK(J161,J157:J161,0)</f>
        <v>1</v>
      </c>
      <c r="L161" s="37">
        <f>J161</f>
        <v>39</v>
      </c>
      <c r="M161" s="37"/>
      <c r="N161" s="37"/>
      <c r="O161" s="37">
        <f>IF(E161="м",IF(J161&gt;=25,25,VLOOKUP(B161,рез1,2,FALSE)),IF(J161&gt;=25,25,VLOOKUP(B161,рез2,2,FALSE)))</f>
        <v>25</v>
      </c>
      <c r="P161" s="37">
        <f>RANK(O161,O157:O161,0)</f>
        <v>1</v>
      </c>
      <c r="Q161" s="37">
        <f>O161</f>
        <v>25</v>
      </c>
      <c r="R161" s="37"/>
      <c r="S161" s="37"/>
      <c r="Z161" s="37">
        <f>IF(E161="м",F161,0)</f>
        <v>0</v>
      </c>
      <c r="AA161" s="37">
        <f>RANK(Z161,Z:Z,0)</f>
        <v>39</v>
      </c>
      <c r="AB161" s="37">
        <f>AA161+H161</f>
        <v>39</v>
      </c>
      <c r="AC161" s="37">
        <f>COUNTIF(Z:Z,Z161)</f>
        <v>122</v>
      </c>
      <c r="AD161" s="37" t="str">
        <f>IF(Z161=0," ",IF(AC161&gt;1,"Булл"," "))</f>
        <v> </v>
      </c>
      <c r="AF161" s="37">
        <f>IF(E161="м",0,F161)</f>
        <v>0</v>
      </c>
      <c r="AG161" s="37">
        <f>RANK(AF161,AF:AF,0)</f>
        <v>28</v>
      </c>
      <c r="AH161" s="37">
        <f>AG161+H161</f>
        <v>28</v>
      </c>
      <c r="AI161" s="37">
        <f>COUNTIF(AF:AF,AF161)</f>
        <v>133</v>
      </c>
      <c r="AJ161" s="37" t="str">
        <f>IF(AF161=0," ",IF(AI161&gt;1,"Булл"," "))</f>
        <v> </v>
      </c>
      <c r="AL161" s="17">
        <f>A161</f>
        <v>0</v>
      </c>
      <c r="AM161" s="17">
        <f>B161</f>
        <v>0</v>
      </c>
      <c r="AN161" s="17">
        <f>IF(E161="м",1,2)</f>
        <v>1</v>
      </c>
      <c r="AO161" s="17">
        <f>J161</f>
        <v>39</v>
      </c>
    </row>
    <row r="162" spans="38:41" ht="12.75">
      <c r="AL162" s="17">
        <f>A162</f>
        <v>0</v>
      </c>
      <c r="AM162" s="17">
        <f>B162</f>
        <v>0</v>
      </c>
      <c r="AN162" s="17">
        <f>IF(E162="м",1,2)</f>
        <v>2</v>
      </c>
      <c r="AO162" s="17">
        <f>J162</f>
        <v>0</v>
      </c>
    </row>
    <row r="163" spans="38:41" ht="12.75">
      <c r="AL163" s="17">
        <f>A163</f>
        <v>0</v>
      </c>
      <c r="AM163" s="17">
        <f>B163</f>
        <v>0</v>
      </c>
      <c r="AN163" s="17">
        <f>IF(E163="м",1,2)</f>
        <v>2</v>
      </c>
      <c r="AO163" s="17">
        <f>J163</f>
        <v>0</v>
      </c>
    </row>
    <row r="164" spans="38:41" ht="12.75">
      <c r="AL164" s="17">
        <f>A164</f>
        <v>0</v>
      </c>
      <c r="AM164" s="17">
        <f>B164</f>
        <v>0</v>
      </c>
      <c r="AN164" s="17">
        <f>IF(E164="м",1,2)</f>
        <v>2</v>
      </c>
      <c r="AO164" s="17">
        <f>J164</f>
        <v>0</v>
      </c>
    </row>
    <row r="165" spans="38:41" ht="12.75">
      <c r="AL165" s="17">
        <f>A165</f>
        <v>0</v>
      </c>
      <c r="AM165" s="17">
        <f>B165</f>
        <v>0</v>
      </c>
      <c r="AN165" s="17">
        <f>IF(E165="м",1,2)</f>
        <v>2</v>
      </c>
      <c r="AO165" s="17">
        <f>J165</f>
        <v>0</v>
      </c>
    </row>
    <row r="166" spans="38:41" ht="12.75">
      <c r="AL166" s="17">
        <f>A166</f>
        <v>0</v>
      </c>
      <c r="AM166" s="17">
        <f>B166</f>
        <v>0</v>
      </c>
      <c r="AN166" s="17">
        <f>IF(E166="м",1,2)</f>
        <v>2</v>
      </c>
      <c r="AO166" s="17">
        <f>J166</f>
        <v>0</v>
      </c>
    </row>
    <row r="167" spans="38:41" ht="12.75">
      <c r="AL167" s="17">
        <f>A167</f>
        <v>0</v>
      </c>
      <c r="AM167" s="17">
        <f>B167</f>
        <v>0</v>
      </c>
      <c r="AN167" s="17">
        <f>IF(E167="м",1,2)</f>
        <v>2</v>
      </c>
      <c r="AO167" s="17">
        <f>J167</f>
        <v>0</v>
      </c>
    </row>
    <row r="168" spans="38:41" ht="12.75">
      <c r="AL168" s="17">
        <f>A168</f>
        <v>0</v>
      </c>
      <c r="AM168" s="17">
        <f>B168</f>
        <v>0</v>
      </c>
      <c r="AN168" s="17">
        <f>IF(E168="м",1,2)</f>
        <v>2</v>
      </c>
      <c r="AO168" s="17">
        <f>J168</f>
        <v>0</v>
      </c>
    </row>
    <row r="169" spans="38:41" ht="12.75">
      <c r="AL169" s="17">
        <f>A169</f>
        <v>0</v>
      </c>
      <c r="AM169" s="17">
        <f>B169</f>
        <v>0</v>
      </c>
      <c r="AN169" s="17">
        <f>IF(E169="м",1,2)</f>
        <v>2</v>
      </c>
      <c r="AO169" s="17">
        <f>J169</f>
        <v>0</v>
      </c>
    </row>
    <row r="170" spans="38:41" ht="12.75">
      <c r="AL170" s="17">
        <f>A170</f>
        <v>0</v>
      </c>
      <c r="AM170" s="17">
        <f>B170</f>
        <v>0</v>
      </c>
      <c r="AN170" s="17">
        <f>IF(E170="м",1,2)</f>
        <v>2</v>
      </c>
      <c r="AO170" s="17">
        <f>J170</f>
        <v>0</v>
      </c>
    </row>
    <row r="171" spans="38:41" ht="12.75">
      <c r="AL171" s="17">
        <f>A171</f>
        <v>0</v>
      </c>
      <c r="AM171" s="17">
        <f>B171</f>
        <v>0</v>
      </c>
      <c r="AN171" s="17">
        <f>IF(E171="м",1,2)</f>
        <v>2</v>
      </c>
      <c r="AO171" s="17">
        <f>J171</f>
        <v>0</v>
      </c>
    </row>
    <row r="172" spans="38:41" ht="12.75">
      <c r="AL172" s="17">
        <f>A172</f>
        <v>0</v>
      </c>
      <c r="AM172" s="17">
        <f>B172</f>
        <v>0</v>
      </c>
      <c r="AN172" s="17">
        <f>IF(E172="м",1,2)</f>
        <v>2</v>
      </c>
      <c r="AO172" s="17">
        <f>J172</f>
        <v>0</v>
      </c>
    </row>
    <row r="173" spans="38:41" ht="12.75">
      <c r="AL173" s="17">
        <f>A173</f>
        <v>0</v>
      </c>
      <c r="AM173" s="17">
        <f>B173</f>
        <v>0</v>
      </c>
      <c r="AN173" s="17">
        <f>IF(E173="м",1,2)</f>
        <v>2</v>
      </c>
      <c r="AO173" s="17">
        <f>J173</f>
        <v>0</v>
      </c>
    </row>
    <row r="174" spans="38:41" ht="12.75">
      <c r="AL174" s="17">
        <f>A174</f>
        <v>0</v>
      </c>
      <c r="AM174" s="17">
        <f>B174</f>
        <v>0</v>
      </c>
      <c r="AN174" s="17">
        <f>IF(E174="м",1,2)</f>
        <v>2</v>
      </c>
      <c r="AO174" s="17">
        <f>J174</f>
        <v>0</v>
      </c>
    </row>
    <row r="175" spans="38:41" ht="12.75">
      <c r="AL175" s="17">
        <f>A175</f>
        <v>0</v>
      </c>
      <c r="AM175" s="17">
        <f>B175</f>
        <v>0</v>
      </c>
      <c r="AN175" s="17">
        <f>IF(E175="м",1,2)</f>
        <v>2</v>
      </c>
      <c r="AO175" s="17">
        <f>J175</f>
        <v>0</v>
      </c>
    </row>
    <row r="176" spans="38:41" ht="12.75">
      <c r="AL176" s="17">
        <f>A176</f>
        <v>0</v>
      </c>
      <c r="AM176" s="17">
        <f>B176</f>
        <v>0</v>
      </c>
      <c r="AN176" s="17">
        <f>IF(E176="м",1,2)</f>
        <v>2</v>
      </c>
      <c r="AO176" s="17">
        <f>J176</f>
        <v>0</v>
      </c>
    </row>
    <row r="177" spans="38:41" ht="12.75">
      <c r="AL177" s="17">
        <f>A177</f>
        <v>0</v>
      </c>
      <c r="AM177" s="17">
        <f>B177</f>
        <v>0</v>
      </c>
      <c r="AN177" s="17">
        <f>IF(E177="м",1,2)</f>
        <v>2</v>
      </c>
      <c r="AO177" s="17">
        <f>J177</f>
        <v>0</v>
      </c>
    </row>
    <row r="178" spans="38:41" ht="12.75">
      <c r="AL178" s="17">
        <f>A178</f>
        <v>0</v>
      </c>
      <c r="AM178" s="17">
        <f>B178</f>
        <v>0</v>
      </c>
      <c r="AN178" s="17">
        <f>IF(E178="м",1,2)</f>
        <v>2</v>
      </c>
      <c r="AO178" s="17">
        <f>J178</f>
        <v>0</v>
      </c>
    </row>
    <row r="179" spans="38:41" ht="12.75">
      <c r="AL179" s="17">
        <f>A179</f>
        <v>0</v>
      </c>
      <c r="AM179" s="17">
        <f>B179</f>
        <v>0</v>
      </c>
      <c r="AN179" s="17">
        <f>IF(E179="м",1,2)</f>
        <v>2</v>
      </c>
      <c r="AO179" s="17">
        <f>J179</f>
        <v>0</v>
      </c>
    </row>
    <row r="180" spans="38:41" ht="12.75">
      <c r="AL180" s="17">
        <f>A180</f>
        <v>0</v>
      </c>
      <c r="AM180" s="17">
        <f>B180</f>
        <v>0</v>
      </c>
      <c r="AN180" s="17">
        <f>IF(E180="м",1,2)</f>
        <v>2</v>
      </c>
      <c r="AO180" s="17">
        <f>J180</f>
        <v>0</v>
      </c>
    </row>
    <row r="181" spans="38:41" ht="12.75">
      <c r="AL181" s="17">
        <f>A181</f>
        <v>0</v>
      </c>
      <c r="AM181" s="17">
        <f>B181</f>
        <v>0</v>
      </c>
      <c r="AN181" s="17">
        <f>IF(E181="м",1,2)</f>
        <v>2</v>
      </c>
      <c r="AO181" s="17">
        <f>J181</f>
        <v>0</v>
      </c>
    </row>
    <row r="182" spans="38:41" ht="12.75">
      <c r="AL182" s="17">
        <f>A182</f>
        <v>0</v>
      </c>
      <c r="AM182" s="17">
        <f>B182</f>
        <v>0</v>
      </c>
      <c r="AN182" s="17">
        <f>IF(E182="м",1,2)</f>
        <v>2</v>
      </c>
      <c r="AO182" s="17">
        <f>J182</f>
        <v>0</v>
      </c>
    </row>
    <row r="183" spans="38:41" ht="12.75">
      <c r="AL183" s="17">
        <f>A183</f>
        <v>0</v>
      </c>
      <c r="AM183" s="17">
        <f>B183</f>
        <v>0</v>
      </c>
      <c r="AN183" s="17">
        <f>IF(E183="м",1,2)</f>
        <v>2</v>
      </c>
      <c r="AO183" s="17">
        <f>J183</f>
        <v>0</v>
      </c>
    </row>
    <row r="184" spans="38:41" ht="12.75">
      <c r="AL184" s="17">
        <f>A184</f>
        <v>0</v>
      </c>
      <c r="AM184" s="17">
        <f>B184</f>
        <v>0</v>
      </c>
      <c r="AN184" s="17">
        <f>IF(E184="м",1,2)</f>
        <v>2</v>
      </c>
      <c r="AO184" s="17">
        <f>J184</f>
        <v>0</v>
      </c>
    </row>
    <row r="185" spans="38:41" ht="12.75">
      <c r="AL185" s="17">
        <f>A185</f>
        <v>0</v>
      </c>
      <c r="AM185" s="17">
        <f>B185</f>
        <v>0</v>
      </c>
      <c r="AN185" s="17">
        <f>IF(E185="м",1,2)</f>
        <v>2</v>
      </c>
      <c r="AO185" s="17">
        <f>J185</f>
        <v>0</v>
      </c>
    </row>
    <row r="186" spans="38:41" ht="12.75">
      <c r="AL186" s="17">
        <f>A186</f>
        <v>0</v>
      </c>
      <c r="AM186" s="17">
        <f>B186</f>
        <v>0</v>
      </c>
      <c r="AN186" s="17">
        <f>IF(E186="м",1,2)</f>
        <v>2</v>
      </c>
      <c r="AO186" s="17">
        <f>J186</f>
        <v>0</v>
      </c>
    </row>
    <row r="187" spans="38:41" ht="12.75">
      <c r="AL187" s="17">
        <f>A187</f>
        <v>0</v>
      </c>
      <c r="AM187" s="17">
        <f>B187</f>
        <v>0</v>
      </c>
      <c r="AN187" s="17">
        <f>IF(E187="м",1,2)</f>
        <v>2</v>
      </c>
      <c r="AO187" s="17">
        <f>J187</f>
        <v>0</v>
      </c>
    </row>
    <row r="188" spans="38:41" ht="12.75">
      <c r="AL188" s="17">
        <f>A188</f>
        <v>0</v>
      </c>
      <c r="AM188" s="17">
        <f>B188</f>
        <v>0</v>
      </c>
      <c r="AN188" s="17">
        <f>IF(E188="м",1,2)</f>
        <v>2</v>
      </c>
      <c r="AO188" s="17">
        <f>J188</f>
        <v>0</v>
      </c>
    </row>
    <row r="189" spans="38:41" ht="12.75">
      <c r="AL189" s="17">
        <f>A189</f>
        <v>0</v>
      </c>
      <c r="AM189" s="17">
        <f>B189</f>
        <v>0</v>
      </c>
      <c r="AN189" s="17">
        <f>IF(E189="м",1,2)</f>
        <v>2</v>
      </c>
      <c r="AO189" s="17">
        <f>J189</f>
        <v>0</v>
      </c>
    </row>
    <row r="190" spans="38:41" ht="12.75">
      <c r="AL190" s="17">
        <f>A190</f>
        <v>0</v>
      </c>
      <c r="AM190" s="17">
        <f>B190</f>
        <v>0</v>
      </c>
      <c r="AN190" s="17">
        <f>IF(E190="м",1,2)</f>
        <v>2</v>
      </c>
      <c r="AO190" s="17">
        <f>J190</f>
        <v>0</v>
      </c>
    </row>
    <row r="191" spans="38:41" ht="12.75">
      <c r="AL191" s="17">
        <f>A191</f>
        <v>0</v>
      </c>
      <c r="AM191" s="17">
        <f>B191</f>
        <v>0</v>
      </c>
      <c r="AN191" s="17">
        <f>IF(E191="м",1,2)</f>
        <v>2</v>
      </c>
      <c r="AO191" s="17">
        <f>J191</f>
        <v>0</v>
      </c>
    </row>
    <row r="192" spans="38:41" ht="12.75">
      <c r="AL192" s="17">
        <f>A192</f>
        <v>0</v>
      </c>
      <c r="AM192" s="17">
        <f>B192</f>
        <v>0</v>
      </c>
      <c r="AN192" s="17">
        <f>IF(E192="м",1,2)</f>
        <v>2</v>
      </c>
      <c r="AO192" s="17">
        <f>J192</f>
        <v>0</v>
      </c>
    </row>
    <row r="193" spans="38:41" ht="12.75">
      <c r="AL193" s="17">
        <f>A193</f>
        <v>0</v>
      </c>
      <c r="AM193" s="17">
        <f>B193</f>
        <v>0</v>
      </c>
      <c r="AN193" s="17">
        <f>IF(E193="м",1,2)</f>
        <v>2</v>
      </c>
      <c r="AO193" s="17">
        <f>J193</f>
        <v>0</v>
      </c>
    </row>
    <row r="194" spans="38:41" ht="12.75">
      <c r="AL194" s="17">
        <f>A194</f>
        <v>0</v>
      </c>
      <c r="AM194" s="17">
        <f>B194</f>
        <v>0</v>
      </c>
      <c r="AN194" s="17">
        <f>IF(E194="м",1,2)</f>
        <v>2</v>
      </c>
      <c r="AO194" s="17">
        <f>J194</f>
        <v>0</v>
      </c>
    </row>
    <row r="195" spans="38:41" ht="12.75">
      <c r="AL195" s="17">
        <f>A195</f>
        <v>0</v>
      </c>
      <c r="AM195" s="17">
        <f>B195</f>
        <v>0</v>
      </c>
      <c r="AN195" s="17">
        <f>IF(E195="м",1,2)</f>
        <v>2</v>
      </c>
      <c r="AO195" s="17">
        <f>J195</f>
        <v>0</v>
      </c>
    </row>
    <row r="196" spans="38:41" ht="12.75">
      <c r="AL196" s="17">
        <f>A196</f>
        <v>0</v>
      </c>
      <c r="AM196" s="17">
        <f>B196</f>
        <v>0</v>
      </c>
      <c r="AN196" s="17">
        <f>IF(E196="м",1,2)</f>
        <v>2</v>
      </c>
      <c r="AO196" s="17">
        <f>J196</f>
        <v>0</v>
      </c>
    </row>
    <row r="197" spans="38:41" ht="12.75">
      <c r="AL197" s="17">
        <f>A197</f>
        <v>0</v>
      </c>
      <c r="AM197" s="17">
        <f>B197</f>
        <v>0</v>
      </c>
      <c r="AN197" s="17">
        <f>IF(E197="м",1,2)</f>
        <v>2</v>
      </c>
      <c r="AO197" s="17">
        <f>J197</f>
        <v>0</v>
      </c>
    </row>
    <row r="198" spans="38:41" ht="12.75">
      <c r="AL198" s="17">
        <f>A198</f>
        <v>0</v>
      </c>
      <c r="AM198" s="17">
        <f>B198</f>
        <v>0</v>
      </c>
      <c r="AN198" s="17">
        <f>IF(E198="м",1,2)</f>
        <v>2</v>
      </c>
      <c r="AO198" s="17">
        <f>J198</f>
        <v>0</v>
      </c>
    </row>
    <row r="199" spans="38:41" ht="12.75">
      <c r="AL199" s="17">
        <f>A199</f>
        <v>0</v>
      </c>
      <c r="AM199" s="17">
        <f>B199</f>
        <v>0</v>
      </c>
      <c r="AN199" s="17">
        <f>IF(E199="м",1,2)</f>
        <v>2</v>
      </c>
      <c r="AO199" s="17">
        <f>J199</f>
        <v>0</v>
      </c>
    </row>
    <row r="200" spans="38:41" ht="12.75">
      <c r="AL200" s="17">
        <f>A200</f>
        <v>0</v>
      </c>
      <c r="AM200" s="17">
        <f>B200</f>
        <v>0</v>
      </c>
      <c r="AN200" s="17">
        <f>IF(E200="м",1,2)</f>
        <v>2</v>
      </c>
      <c r="AO200" s="17">
        <f>J200</f>
        <v>0</v>
      </c>
    </row>
    <row r="201" spans="38:41" ht="12.75">
      <c r="AL201" s="17">
        <f>A201</f>
        <v>0</v>
      </c>
      <c r="AM201" s="17">
        <f>B201</f>
        <v>0</v>
      </c>
      <c r="AN201" s="17">
        <f>IF(E201="м",1,2)</f>
        <v>2</v>
      </c>
      <c r="AO201" s="17">
        <f>J201</f>
        <v>0</v>
      </c>
    </row>
    <row r="202" spans="38:41" ht="12.75">
      <c r="AL202" s="17">
        <f>A202</f>
        <v>0</v>
      </c>
      <c r="AM202" s="17">
        <f>B202</f>
        <v>0</v>
      </c>
      <c r="AN202" s="17">
        <f>IF(E202="м",1,2)</f>
        <v>2</v>
      </c>
      <c r="AO202" s="17">
        <f>J202</f>
        <v>0</v>
      </c>
    </row>
    <row r="203" spans="38:41" ht="12.75">
      <c r="AL203" s="17">
        <f>A203</f>
        <v>0</v>
      </c>
      <c r="AM203" s="17">
        <f>B203</f>
        <v>0</v>
      </c>
      <c r="AN203" s="17">
        <f>IF(E203="м",1,2)</f>
        <v>2</v>
      </c>
      <c r="AO203" s="17">
        <f>J203</f>
        <v>0</v>
      </c>
    </row>
    <row r="204" spans="38:41" ht="12.75">
      <c r="AL204" s="17">
        <f>A204</f>
        <v>0</v>
      </c>
      <c r="AM204" s="17">
        <f>B204</f>
        <v>0</v>
      </c>
      <c r="AN204" s="17">
        <f>IF(E204="м",1,2)</f>
        <v>2</v>
      </c>
      <c r="AO204" s="17">
        <f>J204</f>
        <v>0</v>
      </c>
    </row>
    <row r="205" spans="38:41" ht="12.75">
      <c r="AL205" s="17">
        <f>A205</f>
        <v>0</v>
      </c>
      <c r="AM205" s="17">
        <f>B205</f>
        <v>0</v>
      </c>
      <c r="AN205" s="17">
        <f>IF(E205="м",1,2)</f>
        <v>2</v>
      </c>
      <c r="AO205" s="17">
        <f>J205</f>
        <v>0</v>
      </c>
    </row>
    <row r="206" spans="38:41" ht="12.75">
      <c r="AL206" s="17">
        <f>A206</f>
        <v>0</v>
      </c>
      <c r="AM206" s="17">
        <f>B206</f>
        <v>0</v>
      </c>
      <c r="AN206" s="17">
        <f>IF(E206="м",1,2)</f>
        <v>2</v>
      </c>
      <c r="AO206" s="17">
        <f>J206</f>
        <v>0</v>
      </c>
    </row>
    <row r="207" spans="38:41" ht="12.75">
      <c r="AL207" s="17">
        <f>A207</f>
        <v>0</v>
      </c>
      <c r="AM207" s="17">
        <f>B207</f>
        <v>0</v>
      </c>
      <c r="AN207" s="17">
        <f>IF(E207="м",1,2)</f>
        <v>2</v>
      </c>
      <c r="AO207" s="17">
        <f>J207</f>
        <v>0</v>
      </c>
    </row>
    <row r="208" spans="38:41" ht="12.75">
      <c r="AL208" s="17">
        <f>A208</f>
        <v>0</v>
      </c>
      <c r="AM208" s="17">
        <f>B208</f>
        <v>0</v>
      </c>
      <c r="AN208" s="17">
        <f>IF(E208="м",1,2)</f>
        <v>2</v>
      </c>
      <c r="AO208" s="17">
        <f>J208</f>
        <v>0</v>
      </c>
    </row>
    <row r="209" spans="38:41" ht="12.75">
      <c r="AL209" s="17">
        <f>A209</f>
        <v>0</v>
      </c>
      <c r="AM209" s="17">
        <f>B209</f>
        <v>0</v>
      </c>
      <c r="AN209" s="17">
        <f>IF(E209="м",1,2)</f>
        <v>2</v>
      </c>
      <c r="AO209" s="17">
        <f>J209</f>
        <v>0</v>
      </c>
    </row>
    <row r="210" spans="38:41" ht="12.75">
      <c r="AL210" s="17">
        <f>A210</f>
        <v>0</v>
      </c>
      <c r="AM210" s="17">
        <f>B210</f>
        <v>0</v>
      </c>
      <c r="AN210" s="17">
        <f>IF(E210="м",1,2)</f>
        <v>2</v>
      </c>
      <c r="AO210" s="17">
        <f>J210</f>
        <v>0</v>
      </c>
    </row>
    <row r="211" spans="38:41" ht="12.75">
      <c r="AL211" s="17">
        <f>A211</f>
        <v>0</v>
      </c>
      <c r="AM211" s="17">
        <f>B211</f>
        <v>0</v>
      </c>
      <c r="AN211" s="17">
        <f>IF(E211="м",1,2)</f>
        <v>2</v>
      </c>
      <c r="AO211" s="17">
        <f>J211</f>
        <v>0</v>
      </c>
    </row>
    <row r="212" spans="38:41" ht="12.75">
      <c r="AL212" s="17">
        <f>A212</f>
        <v>0</v>
      </c>
      <c r="AM212" s="17">
        <f>B212</f>
        <v>0</v>
      </c>
      <c r="AN212" s="17">
        <f>IF(E212="м",1,2)</f>
        <v>2</v>
      </c>
      <c r="AO212" s="17">
        <f>J212</f>
        <v>0</v>
      </c>
    </row>
    <row r="213" spans="38:41" ht="12.75">
      <c r="AL213" s="17">
        <f>A213</f>
        <v>0</v>
      </c>
      <c r="AM213" s="17">
        <f>B213</f>
        <v>0</v>
      </c>
      <c r="AN213" s="17">
        <f>IF(E213="м",1,2)</f>
        <v>2</v>
      </c>
      <c r="AO213" s="17">
        <f>J213</f>
        <v>0</v>
      </c>
    </row>
    <row r="214" spans="38:41" ht="12.75">
      <c r="AL214" s="17">
        <f>A214</f>
        <v>0</v>
      </c>
      <c r="AM214" s="17">
        <f>B214</f>
        <v>0</v>
      </c>
      <c r="AN214" s="17">
        <f>IF(E214="м",1,2)</f>
        <v>2</v>
      </c>
      <c r="AO214" s="17">
        <f>J214</f>
        <v>0</v>
      </c>
    </row>
    <row r="215" spans="38:41" ht="12.75">
      <c r="AL215" s="17">
        <f>A215</f>
        <v>0</v>
      </c>
      <c r="AM215" s="17">
        <f>B215</f>
        <v>0</v>
      </c>
      <c r="AN215" s="17">
        <f>IF(E215="м",1,2)</f>
        <v>2</v>
      </c>
      <c r="AO215" s="17">
        <f>J215</f>
        <v>0</v>
      </c>
    </row>
    <row r="216" spans="38:41" ht="12.75">
      <c r="AL216" s="17">
        <f>A216</f>
        <v>0</v>
      </c>
      <c r="AM216" s="17">
        <f>B216</f>
        <v>0</v>
      </c>
      <c r="AN216" s="17">
        <f>IF(E216="м",1,2)</f>
        <v>2</v>
      </c>
      <c r="AO216" s="17">
        <f>J216</f>
        <v>0</v>
      </c>
    </row>
    <row r="217" spans="38:41" ht="12.75">
      <c r="AL217" s="17">
        <f>A217</f>
        <v>0</v>
      </c>
      <c r="AM217" s="17">
        <f>B217</f>
        <v>0</v>
      </c>
      <c r="AN217" s="17">
        <f>IF(E217="м",1,2)</f>
        <v>2</v>
      </c>
      <c r="AO217" s="17">
        <f>J217</f>
        <v>0</v>
      </c>
    </row>
    <row r="218" spans="38:41" ht="12.75">
      <c r="AL218" s="17">
        <f>A218</f>
        <v>0</v>
      </c>
      <c r="AM218" s="17">
        <f>B218</f>
        <v>0</v>
      </c>
      <c r="AN218" s="17">
        <f>IF(E218="м",1,2)</f>
        <v>2</v>
      </c>
      <c r="AO218" s="17">
        <f>J218</f>
        <v>0</v>
      </c>
    </row>
    <row r="219" spans="38:41" ht="12.75">
      <c r="AL219" s="17">
        <f>A219</f>
        <v>0</v>
      </c>
      <c r="AM219" s="17">
        <f>B219</f>
        <v>0</v>
      </c>
      <c r="AN219" s="17">
        <f>IF(E219="м",1,2)</f>
        <v>2</v>
      </c>
      <c r="AO219" s="17">
        <f>J219</f>
        <v>0</v>
      </c>
    </row>
    <row r="220" spans="38:41" ht="12.75">
      <c r="AL220" s="17">
        <f>A220</f>
        <v>0</v>
      </c>
      <c r="AM220" s="17">
        <f>B220</f>
        <v>0</v>
      </c>
      <c r="AN220" s="17">
        <f>IF(E220="м",1,2)</f>
        <v>2</v>
      </c>
      <c r="AO220" s="17">
        <f>J220</f>
        <v>0</v>
      </c>
    </row>
    <row r="221" spans="38:41" ht="12.75">
      <c r="AL221" s="17">
        <f>A221</f>
        <v>0</v>
      </c>
      <c r="AM221" s="17">
        <f>B221</f>
        <v>0</v>
      </c>
      <c r="AN221" s="17">
        <f>IF(E221="м",1,2)</f>
        <v>2</v>
      </c>
      <c r="AO221" s="17">
        <f>J221</f>
        <v>0</v>
      </c>
    </row>
    <row r="222" spans="38:41" ht="12.75">
      <c r="AL222" s="17">
        <f>A222</f>
        <v>0</v>
      </c>
      <c r="AM222" s="17">
        <f>B222</f>
        <v>0</v>
      </c>
      <c r="AN222" s="17">
        <f>IF(E222="м",1,2)</f>
        <v>2</v>
      </c>
      <c r="AO222" s="17">
        <f>J222</f>
        <v>0</v>
      </c>
    </row>
    <row r="223" spans="38:41" ht="12.75">
      <c r="AL223" s="17">
        <f>A223</f>
        <v>0</v>
      </c>
      <c r="AM223" s="17">
        <f>B223</f>
        <v>0</v>
      </c>
      <c r="AN223" s="17">
        <f>IF(E223="м",1,2)</f>
        <v>2</v>
      </c>
      <c r="AO223" s="17">
        <f>J223</f>
        <v>0</v>
      </c>
    </row>
    <row r="224" spans="38:41" ht="12.75">
      <c r="AL224" s="17">
        <f>A224</f>
        <v>0</v>
      </c>
      <c r="AM224" s="17">
        <f>B224</f>
        <v>0</v>
      </c>
      <c r="AN224" s="17">
        <f>IF(E224="м",1,2)</f>
        <v>2</v>
      </c>
      <c r="AO224" s="17">
        <f>J224</f>
        <v>0</v>
      </c>
    </row>
    <row r="225" spans="38:41" ht="12.75">
      <c r="AL225" s="17">
        <f>A225</f>
        <v>0</v>
      </c>
      <c r="AM225" s="17">
        <f>B225</f>
        <v>0</v>
      </c>
      <c r="AN225" s="17">
        <f>IF(E225="м",1,2)</f>
        <v>2</v>
      </c>
      <c r="AO225" s="17">
        <f>J225</f>
        <v>0</v>
      </c>
    </row>
    <row r="226" spans="38:41" ht="12.75">
      <c r="AL226" s="17">
        <f>A226</f>
        <v>0</v>
      </c>
      <c r="AM226" s="17">
        <f>B226</f>
        <v>0</v>
      </c>
      <c r="AN226" s="17">
        <f>IF(E226="м",1,2)</f>
        <v>2</v>
      </c>
      <c r="AO226" s="17">
        <f>J226</f>
        <v>0</v>
      </c>
    </row>
    <row r="227" spans="38:41" ht="12.75">
      <c r="AL227" s="17">
        <f>A227</f>
        <v>0</v>
      </c>
      <c r="AM227" s="17">
        <f>B227</f>
        <v>0</v>
      </c>
      <c r="AN227" s="17">
        <f>IF(E227="м",1,2)</f>
        <v>2</v>
      </c>
      <c r="AO227" s="17">
        <f>J227</f>
        <v>0</v>
      </c>
    </row>
    <row r="228" spans="38:41" ht="12.75">
      <c r="AL228" s="17">
        <f>A228</f>
        <v>0</v>
      </c>
      <c r="AM228" s="17">
        <f>B228</f>
        <v>0</v>
      </c>
      <c r="AN228" s="17">
        <f>IF(E228="м",1,2)</f>
        <v>2</v>
      </c>
      <c r="AO228" s="17">
        <f>J228</f>
        <v>0</v>
      </c>
    </row>
    <row r="229" spans="38:41" ht="12.75">
      <c r="AL229" s="17">
        <f>A229</f>
        <v>0</v>
      </c>
      <c r="AM229" s="17">
        <f>B229</f>
        <v>0</v>
      </c>
      <c r="AN229" s="17">
        <f>IF(E229="м",1,2)</f>
        <v>2</v>
      </c>
      <c r="AO229" s="17">
        <f>J229</f>
        <v>0</v>
      </c>
    </row>
    <row r="230" spans="38:41" ht="12.75">
      <c r="AL230" s="17">
        <f>A230</f>
        <v>0</v>
      </c>
      <c r="AM230" s="17">
        <f>B230</f>
        <v>0</v>
      </c>
      <c r="AN230" s="17">
        <f>IF(E230="м",1,2)</f>
        <v>2</v>
      </c>
      <c r="AO230" s="17">
        <f>J230</f>
        <v>0</v>
      </c>
    </row>
    <row r="231" spans="38:41" ht="12.75">
      <c r="AL231" s="17">
        <f>A231</f>
        <v>0</v>
      </c>
      <c r="AM231" s="17">
        <f>B231</f>
        <v>0</v>
      </c>
      <c r="AN231" s="17">
        <f>IF(E231="м",1,2)</f>
        <v>2</v>
      </c>
      <c r="AO231" s="17">
        <f>J231</f>
        <v>0</v>
      </c>
    </row>
    <row r="232" spans="38:41" ht="12.75">
      <c r="AL232" s="17">
        <f>A232</f>
        <v>0</v>
      </c>
      <c r="AM232" s="17">
        <f>B232</f>
        <v>0</v>
      </c>
      <c r="AN232" s="17">
        <f>IF(E232="м",1,2)</f>
        <v>2</v>
      </c>
      <c r="AO232" s="17">
        <f>J232</f>
        <v>0</v>
      </c>
    </row>
    <row r="233" spans="38:41" ht="12.75">
      <c r="AL233" s="17">
        <f>A233</f>
        <v>0</v>
      </c>
      <c r="AM233" s="17">
        <f>B233</f>
        <v>0</v>
      </c>
      <c r="AN233" s="17">
        <f>IF(E233="м",1,2)</f>
        <v>2</v>
      </c>
      <c r="AO233" s="17">
        <f>J233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0"/>
  <sheetViews>
    <sheetView workbookViewId="0" topLeftCell="A1">
      <selection activeCell="P2" sqref="P2"/>
    </sheetView>
  </sheetViews>
  <sheetFormatPr defaultColWidth="9.00390625" defaultRowHeight="12.75"/>
  <cols>
    <col min="5" max="5" width="14.875" style="17" customWidth="1"/>
    <col min="6" max="8" width="11.125" style="17" customWidth="1"/>
    <col min="10" max="10" width="12.625" style="0" customWidth="1"/>
    <col min="11" max="12" width="8.125" style="0" customWidth="1"/>
  </cols>
  <sheetData>
    <row r="1" spans="1:16" ht="12.75">
      <c r="A1" t="str">
        <f>протокол!AL1</f>
        <v>вуз</v>
      </c>
      <c r="B1" t="str">
        <f>протокол!AM1</f>
        <v>фио</v>
      </c>
      <c r="C1" t="str">
        <f>протокол!AN1</f>
        <v>пол</v>
      </c>
      <c r="D1" t="str">
        <f>протокол!AO1</f>
        <v>место БР</v>
      </c>
      <c r="E1" s="38"/>
      <c r="H1" s="38"/>
      <c r="I1" s="17"/>
      <c r="K1" t="s">
        <v>113</v>
      </c>
      <c r="L1" t="s">
        <v>114</v>
      </c>
      <c r="M1" t="str">
        <f>B1</f>
        <v>фио</v>
      </c>
      <c r="N1" t="s">
        <v>115</v>
      </c>
      <c r="O1" t="s">
        <v>116</v>
      </c>
      <c r="P1" t="s">
        <v>117</v>
      </c>
    </row>
    <row r="2" spans="1:16" ht="12.75">
      <c r="A2" t="str">
        <f>протокол!AL2</f>
        <v>РУДН</v>
      </c>
      <c r="B2" t="str">
        <f>протокол!AM2</f>
        <v>Сергеев Андрей</v>
      </c>
      <c r="C2" s="21">
        <f>протокол!AN2</f>
        <v>1</v>
      </c>
      <c r="D2" s="21">
        <f>протокол!AO2</f>
        <v>14</v>
      </c>
      <c r="I2" s="17"/>
      <c r="J2" s="17"/>
      <c r="K2" s="21">
        <f>IF(C2=1,D2,0)</f>
        <v>14</v>
      </c>
      <c r="L2" s="21">
        <f>IF(C2=2,D2,0)</f>
        <v>0</v>
      </c>
      <c r="M2" t="str">
        <f>B2</f>
        <v>Сергеев Андрей</v>
      </c>
      <c r="N2">
        <v>1</v>
      </c>
      <c r="O2" t="str">
        <f>VLOOKUP(1,K:M,3,FALSE)</f>
        <v>Бочков Антон</v>
      </c>
      <c r="P2" t="str">
        <f>VLOOKUP(1,L:M,2,FALSE)</f>
        <v>Бурыкина Алиса</v>
      </c>
    </row>
    <row r="3" spans="1:16" ht="12.75">
      <c r="A3" s="21">
        <f>протокол!AL3</f>
        <v>0</v>
      </c>
      <c r="B3" t="str">
        <f>протокол!AM3</f>
        <v>Кондратьев Никита</v>
      </c>
      <c r="C3" s="21">
        <f>протокол!AN3</f>
        <v>1</v>
      </c>
      <c r="D3" s="21">
        <f>протокол!AO3</f>
        <v>15</v>
      </c>
      <c r="I3" s="17"/>
      <c r="J3" s="17"/>
      <c r="K3" s="21">
        <f>IF(C3=1,D3,0)</f>
        <v>15</v>
      </c>
      <c r="L3" s="21">
        <f>IF(C3=2,D3,0)</f>
        <v>0</v>
      </c>
      <c r="M3" t="str">
        <f>B3</f>
        <v>Кондратьев Никита</v>
      </c>
      <c r="N3">
        <v>2</v>
      </c>
      <c r="O3" t="str">
        <f>VLOOKUP(2,K:M,3,FALSE)</f>
        <v>Будников Валентин</v>
      </c>
      <c r="P3" t="str">
        <f>VLOOKUP(2,L:M,2,FALSE)</f>
        <v>Швец Валерия</v>
      </c>
    </row>
    <row r="4" spans="1:16" ht="12.75">
      <c r="A4" s="21">
        <f>протокол!AL4</f>
        <v>0</v>
      </c>
      <c r="B4" t="str">
        <f>протокол!AM4</f>
        <v>Александров Кирилл </v>
      </c>
      <c r="C4" s="21">
        <f>протокол!AN4</f>
        <v>1</v>
      </c>
      <c r="D4" s="21">
        <f>протокол!AO4</f>
        <v>17</v>
      </c>
      <c r="I4" s="17"/>
      <c r="J4" s="17"/>
      <c r="K4" s="21">
        <f>IF(C4=1,D4,0)</f>
        <v>17</v>
      </c>
      <c r="L4" s="21">
        <f>IF(C4=2,D4,0)</f>
        <v>0</v>
      </c>
      <c r="M4" t="str">
        <f>B4</f>
        <v>Александров Кирилл </v>
      </c>
      <c r="N4">
        <v>3</v>
      </c>
      <c r="O4" t="str">
        <f>VLOOKUP(3,K:M,3,FALSE)</f>
        <v>Очаев Нарин</v>
      </c>
      <c r="P4" t="str">
        <f>VLOOKUP(3,L:M,2,FALSE)</f>
        <v>Коробова Екатерина</v>
      </c>
    </row>
    <row r="5" spans="1:16" ht="12.75">
      <c r="A5" s="21">
        <f>протокол!AL5</f>
        <v>0</v>
      </c>
      <c r="B5" s="21" t="str">
        <f>протокол!AM5</f>
        <v>Батурина Ольга </v>
      </c>
      <c r="C5" s="21">
        <f>протокол!AN5</f>
        <v>2</v>
      </c>
      <c r="D5" s="21">
        <f>протокол!AO5</f>
        <v>22</v>
      </c>
      <c r="I5" s="17"/>
      <c r="J5" s="17"/>
      <c r="K5" s="21">
        <f>IF(C5=1,D5,0)</f>
        <v>0</v>
      </c>
      <c r="L5" s="21">
        <f>IF(C5=2,D5,0)</f>
        <v>22</v>
      </c>
      <c r="M5" s="21" t="str">
        <f>B5</f>
        <v>Батурина Ольга </v>
      </c>
      <c r="N5">
        <v>4</v>
      </c>
      <c r="O5" t="str">
        <f>VLOOKUP(4,K:M,3,FALSE)</f>
        <v>Михаленя Григорий</v>
      </c>
      <c r="P5" t="str">
        <f>VLOOKUP(4,L:M,2,FALSE)</f>
        <v>Меньшакова Наталья</v>
      </c>
    </row>
    <row r="6" spans="1:16" ht="12.75">
      <c r="A6" s="21">
        <f>протокол!AL6</f>
        <v>0</v>
      </c>
      <c r="B6" s="21" t="str">
        <f>протокол!AM6</f>
        <v>Ковальчук Маргарита</v>
      </c>
      <c r="C6" s="21">
        <f>протокол!AN6</f>
        <v>2</v>
      </c>
      <c r="D6" s="21">
        <f>протокол!AO6</f>
        <v>26</v>
      </c>
      <c r="I6" s="17"/>
      <c r="J6" s="17"/>
      <c r="K6" s="21">
        <f>IF(C6=1,D6,0)</f>
        <v>0</v>
      </c>
      <c r="L6" s="21">
        <f>IF(C6=2,D6,0)</f>
        <v>26</v>
      </c>
      <c r="M6" s="21" t="str">
        <f>B6</f>
        <v>Ковальчук Маргарита</v>
      </c>
      <c r="N6">
        <v>5</v>
      </c>
      <c r="O6" t="str">
        <f>VLOOKUP(5,K:M,3,FALSE)</f>
        <v>Уваркин Глеб</v>
      </c>
      <c r="P6" t="str">
        <f>VLOOKUP(5,L:M,2,FALSE)</f>
        <v>Братчук Елена</v>
      </c>
    </row>
    <row r="7" spans="1:16" ht="12.75">
      <c r="A7" t="str">
        <f>протокол!AL7</f>
        <v>МГУПС</v>
      </c>
      <c r="B7" t="str">
        <f>протокол!AM7</f>
        <v>Швец Валерия</v>
      </c>
      <c r="C7" s="21">
        <f>протокол!AN7</f>
        <v>2</v>
      </c>
      <c r="D7" s="21">
        <f>протокол!AO7</f>
        <v>2</v>
      </c>
      <c r="I7" s="17"/>
      <c r="J7" s="17"/>
      <c r="K7" s="21">
        <f>IF(C7=1,D7,0)</f>
        <v>0</v>
      </c>
      <c r="L7" s="21">
        <f>IF(C7=2,D7,0)</f>
        <v>2</v>
      </c>
      <c r="M7" t="str">
        <f>B7</f>
        <v>Швец Валерия</v>
      </c>
      <c r="N7">
        <v>6</v>
      </c>
      <c r="O7" t="str">
        <f>VLOOKUP(6,K:M,3,FALSE)</f>
        <v>Навроцкий Алексей</v>
      </c>
      <c r="P7" t="str">
        <f>VLOOKUP(6,L:M,2,FALSE)</f>
        <v>Гудкова Ольга</v>
      </c>
    </row>
    <row r="8" spans="1:16" ht="12.75">
      <c r="A8" s="21">
        <f>протокол!AL8</f>
        <v>0</v>
      </c>
      <c r="B8" t="str">
        <f>протокол!AM8</f>
        <v>Братчук Елена</v>
      </c>
      <c r="C8" s="21">
        <f>протокол!AN8</f>
        <v>2</v>
      </c>
      <c r="D8" s="21">
        <f>протокол!AO8</f>
        <v>5</v>
      </c>
      <c r="I8" s="17"/>
      <c r="J8" s="17"/>
      <c r="K8" s="21">
        <f>IF(C8=1,D8,0)</f>
        <v>0</v>
      </c>
      <c r="L8" s="21">
        <f>IF(C8=2,D8,0)</f>
        <v>5</v>
      </c>
      <c r="M8" t="str">
        <f>B8</f>
        <v>Братчук Елена</v>
      </c>
      <c r="N8">
        <v>7</v>
      </c>
      <c r="O8" t="str">
        <f>VLOOKUP(7,K:M,3,FALSE)</f>
        <v>Оверин Сергей</v>
      </c>
      <c r="P8" t="str">
        <f>VLOOKUP(7,L:M,2,FALSE)</f>
        <v>Николаева Юлия</v>
      </c>
    </row>
    <row r="9" spans="1:16" ht="12.75">
      <c r="A9" s="21">
        <f>протокол!AL9</f>
        <v>0</v>
      </c>
      <c r="B9" t="str">
        <f>протокол!AM9</f>
        <v>Втюрина Елена</v>
      </c>
      <c r="C9" s="21">
        <f>протокол!AN9</f>
        <v>2</v>
      </c>
      <c r="D9" s="21">
        <f>протокол!AO9</f>
        <v>11</v>
      </c>
      <c r="I9" s="17"/>
      <c r="J9" s="17"/>
      <c r="K9" s="21">
        <f>IF(C9=1,D9,0)</f>
        <v>0</v>
      </c>
      <c r="L9" s="21">
        <f>IF(C9=2,D9,0)</f>
        <v>11</v>
      </c>
      <c r="M9" t="str">
        <f>B9</f>
        <v>Втюрина Елена</v>
      </c>
      <c r="N9">
        <v>8</v>
      </c>
      <c r="O9" t="str">
        <f>VLOOKUP(8,K:M,3,FALSE)</f>
        <v>Коногорский Никита</v>
      </c>
      <c r="P9" t="str">
        <f>VLOOKUP(8,L:M,2,FALSE)</f>
        <v>Стравинская Арина</v>
      </c>
    </row>
    <row r="10" spans="1:16" ht="12.75">
      <c r="A10" s="21">
        <f>протокол!AL10</f>
        <v>0</v>
      </c>
      <c r="B10" t="str">
        <f>протокол!AM10</f>
        <v>Костылев Антон</v>
      </c>
      <c r="C10" s="21">
        <f>протокол!AN10</f>
        <v>1</v>
      </c>
      <c r="D10" s="21">
        <f>протокол!AO10</f>
        <v>26</v>
      </c>
      <c r="I10" s="17"/>
      <c r="J10" s="17"/>
      <c r="K10" s="21">
        <f>IF(C10=1,D10,0)</f>
        <v>26</v>
      </c>
      <c r="L10" s="21">
        <f>IF(C10=2,D10,0)</f>
        <v>0</v>
      </c>
      <c r="M10" t="str">
        <f>B10</f>
        <v>Костылев Антон</v>
      </c>
      <c r="N10">
        <v>9</v>
      </c>
      <c r="O10" t="str">
        <f>VLOOKUP(9,K:M,3,FALSE)</f>
        <v>Борисов Дмитрий</v>
      </c>
      <c r="P10" t="str">
        <f>VLOOKUP(9,L:M,2,FALSE)</f>
        <v>Саруханова Елена</v>
      </c>
    </row>
    <row r="11" spans="1:16" ht="12.75">
      <c r="A11" s="21">
        <f>протокол!AL11</f>
        <v>0</v>
      </c>
      <c r="B11" t="str">
        <f>протокол!AM11</f>
        <v>Круглов Максим</v>
      </c>
      <c r="C11" s="21">
        <f>протокол!AN11</f>
        <v>1</v>
      </c>
      <c r="D11" s="21">
        <f>протокол!AO11</f>
        <v>28</v>
      </c>
      <c r="I11" s="17"/>
      <c r="J11" s="17"/>
      <c r="K11" s="21">
        <f>IF(C11=1,D11,0)</f>
        <v>28</v>
      </c>
      <c r="L11" s="21">
        <f>IF(C11=2,D11,0)</f>
        <v>0</v>
      </c>
      <c r="M11" t="str">
        <f>B11</f>
        <v>Круглов Максим</v>
      </c>
      <c r="N11">
        <v>10</v>
      </c>
      <c r="O11" t="str">
        <f>VLOOKUP(10,K:M,3,FALSE)</f>
        <v>Лисицкий Георгий</v>
      </c>
      <c r="P11" t="str">
        <f>VLOOKUP(10,L:M,2,FALSE)</f>
        <v>Ихмальян Марианна</v>
      </c>
    </row>
    <row r="12" spans="1:16" ht="12.75">
      <c r="A12" t="str">
        <f>протокол!AL12</f>
        <v>МИИГАиК</v>
      </c>
      <c r="B12" t="str">
        <f>протокол!AM12</f>
        <v>Стравинская Арина</v>
      </c>
      <c r="C12" s="21">
        <f>протокол!AN12</f>
        <v>2</v>
      </c>
      <c r="D12" s="21">
        <f>протокол!AO12</f>
        <v>8</v>
      </c>
      <c r="I12" s="17"/>
      <c r="J12" s="17"/>
      <c r="K12" s="21">
        <f>IF(C12=1,D12,0)</f>
        <v>0</v>
      </c>
      <c r="L12" s="21">
        <f>IF(C12=2,D12,0)</f>
        <v>8</v>
      </c>
      <c r="M12" t="str">
        <f>B12</f>
        <v>Стравинская Арина</v>
      </c>
      <c r="N12">
        <v>11</v>
      </c>
      <c r="O12" t="str">
        <f>VLOOKUP(11,K:M,3,FALSE)</f>
        <v>Бригида Егор</v>
      </c>
      <c r="P12" t="str">
        <f>VLOOKUP(11,L:M,2,FALSE)</f>
        <v>Втюрина Елена</v>
      </c>
    </row>
    <row r="13" spans="1:16" ht="12.75">
      <c r="A13" s="21">
        <f>протокол!AL13</f>
        <v>0</v>
      </c>
      <c r="B13" t="str">
        <f>протокол!AM13</f>
        <v>Коногорский Никита</v>
      </c>
      <c r="C13" s="21">
        <f>протокол!AN13</f>
        <v>1</v>
      </c>
      <c r="D13" s="21">
        <f>протокол!AO13</f>
        <v>8</v>
      </c>
      <c r="I13" s="17"/>
      <c r="J13" s="17"/>
      <c r="K13" s="21">
        <f>IF(C13=1,D13,0)</f>
        <v>8</v>
      </c>
      <c r="L13" s="21">
        <f>IF(C13=2,D13,0)</f>
        <v>0</v>
      </c>
      <c r="M13" t="str">
        <f>B13</f>
        <v>Коногорский Никита</v>
      </c>
      <c r="N13">
        <v>12</v>
      </c>
      <c r="O13" t="str">
        <f>VLOOKUP(12,K:M,3,FALSE)</f>
        <v>Крылов Павел</v>
      </c>
      <c r="P13" t="str">
        <f>VLOOKUP(12,L:M,2,FALSE)</f>
        <v>Байкова Маргарита</v>
      </c>
    </row>
    <row r="14" spans="1:16" ht="12.75">
      <c r="A14" s="21">
        <f>протокол!AL14</f>
        <v>0</v>
      </c>
      <c r="B14" t="str">
        <f>протокол!AM14</f>
        <v>Завьялов Игорь</v>
      </c>
      <c r="C14" s="21">
        <f>протокол!AN14</f>
        <v>1</v>
      </c>
      <c r="D14" s="21">
        <f>протокол!AO14</f>
        <v>21</v>
      </c>
      <c r="I14" s="17"/>
      <c r="J14" s="17"/>
      <c r="K14" s="21">
        <f>IF(C14=1,D14,0)</f>
        <v>21</v>
      </c>
      <c r="L14" s="21">
        <f>IF(C14=2,D14,0)</f>
        <v>0</v>
      </c>
      <c r="M14" t="str">
        <f>B14</f>
        <v>Завьялов Игорь</v>
      </c>
      <c r="N14">
        <v>13</v>
      </c>
      <c r="O14" t="str">
        <f>VLOOKUP(13,K:M,3,FALSE)</f>
        <v>Павлов Александр</v>
      </c>
      <c r="P14" t="str">
        <f>VLOOKUP(13,L:M,2,FALSE)</f>
        <v>Попова Наталья</v>
      </c>
    </row>
    <row r="15" spans="1:16" ht="12.75">
      <c r="A15" s="21">
        <f>протокол!AL15</f>
        <v>0</v>
      </c>
      <c r="B15" t="str">
        <f>протокол!AM15</f>
        <v>Каширских Дмитрий</v>
      </c>
      <c r="C15" s="21">
        <f>протокол!AN15</f>
        <v>1</v>
      </c>
      <c r="D15" s="21">
        <f>протокол!AO15</f>
        <v>16</v>
      </c>
      <c r="I15" s="17"/>
      <c r="J15" s="17"/>
      <c r="K15" s="21">
        <f>IF(C15=1,D15,0)</f>
        <v>16</v>
      </c>
      <c r="L15" s="21">
        <f>IF(C15=2,D15,0)</f>
        <v>0</v>
      </c>
      <c r="M15" t="str">
        <f>B15</f>
        <v>Каширских Дмитрий</v>
      </c>
      <c r="N15">
        <v>14</v>
      </c>
      <c r="O15" t="str">
        <f>VLOOKUP(14,K:M,3,FALSE)</f>
        <v>Сергеев Андрей</v>
      </c>
      <c r="P15" t="str">
        <f>VLOOKUP(14,L:M,2,FALSE)</f>
        <v>Пелепелина Елена</v>
      </c>
    </row>
    <row r="16" spans="1:16" ht="12.75">
      <c r="A16" s="21">
        <f>протокол!AL16</f>
        <v>0</v>
      </c>
      <c r="B16" s="21" t="str">
        <f>протокол!AM16</f>
        <v>Суняйкина Валентина</v>
      </c>
      <c r="C16" s="21">
        <f>протокол!AN16</f>
        <v>2</v>
      </c>
      <c r="D16" s="21">
        <f>протокол!AO16</f>
        <v>19</v>
      </c>
      <c r="I16" s="17"/>
      <c r="J16" s="17"/>
      <c r="K16" s="21">
        <f>IF(C16=1,D16,0)</f>
        <v>0</v>
      </c>
      <c r="L16" s="21">
        <f>IF(C16=2,D16,0)</f>
        <v>19</v>
      </c>
      <c r="M16" s="21" t="str">
        <f>B16</f>
        <v>Суняйкина Валентина</v>
      </c>
      <c r="N16">
        <v>15</v>
      </c>
      <c r="O16" t="str">
        <f>VLOOKUP(15,K:M,3,FALSE)</f>
        <v>Кондратьев Никита</v>
      </c>
      <c r="P16" t="str">
        <f>VLOOKUP(15,L:M,2,FALSE)</f>
        <v>Штукатурова Елизавета</v>
      </c>
    </row>
    <row r="17" spans="1:16" ht="12.75">
      <c r="A17" t="str">
        <f>протокол!AL17</f>
        <v>МЭИ</v>
      </c>
      <c r="B17" t="str">
        <f>протокол!AM17</f>
        <v>Соловьев Максим</v>
      </c>
      <c r="C17" s="21">
        <f>протокол!AN17</f>
        <v>1</v>
      </c>
      <c r="D17" s="21">
        <f>протокол!AO17</f>
        <v>18</v>
      </c>
      <c r="I17" s="17"/>
      <c r="J17" s="17"/>
      <c r="K17" s="21">
        <f>IF(C17=1,D17,0)</f>
        <v>18</v>
      </c>
      <c r="L17" s="21">
        <f>IF(C17=2,D17,0)</f>
        <v>0</v>
      </c>
      <c r="M17" t="str">
        <f>B17</f>
        <v>Соловьев Максим</v>
      </c>
      <c r="N17">
        <v>16</v>
      </c>
      <c r="O17" t="str">
        <f>VLOOKUP(16,K:M,3,FALSE)</f>
        <v>Каширских Дмитрий</v>
      </c>
      <c r="P17" t="str">
        <f>VLOOKUP(16,L:M,2,FALSE)</f>
        <v>Горина Анна</v>
      </c>
    </row>
    <row r="18" spans="1:16" ht="12.75">
      <c r="A18" s="21">
        <f>протокол!AL18</f>
        <v>0</v>
      </c>
      <c r="B18" t="str">
        <f>протокол!AM18</f>
        <v>Ефимов Алексей</v>
      </c>
      <c r="C18" s="21">
        <f>протокол!AN18</f>
        <v>1</v>
      </c>
      <c r="D18" s="21">
        <f>протокол!AO18</f>
        <v>23</v>
      </c>
      <c r="I18" s="17"/>
      <c r="J18" s="17"/>
      <c r="K18" s="21">
        <f>IF(C18=1,D18,0)</f>
        <v>23</v>
      </c>
      <c r="L18" s="21">
        <f>IF(C18=2,D18,0)</f>
        <v>0</v>
      </c>
      <c r="M18" t="str">
        <f>B18</f>
        <v>Ефимов Алексей</v>
      </c>
      <c r="N18">
        <v>17</v>
      </c>
      <c r="O18" t="str">
        <f>VLOOKUP(17,K:M,3,FALSE)</f>
        <v>Александров Кирилл </v>
      </c>
      <c r="P18" t="str">
        <f>VLOOKUP(17,L:M,2,FALSE)</f>
        <v>Дементьева Анастасия</v>
      </c>
    </row>
    <row r="19" spans="1:16" ht="12.75">
      <c r="A19" s="21">
        <f>протокол!AL19</f>
        <v>0</v>
      </c>
      <c r="B19" t="str">
        <f>протокол!AM19</f>
        <v>Дроздов Максим</v>
      </c>
      <c r="C19" s="21">
        <f>протокол!AN19</f>
        <v>1</v>
      </c>
      <c r="D19" s="21">
        <f>протокол!AO19</f>
        <v>27</v>
      </c>
      <c r="I19" s="17"/>
      <c r="J19" s="17"/>
      <c r="K19" s="21">
        <f>IF(C19=1,D19,0)</f>
        <v>27</v>
      </c>
      <c r="L19" s="21">
        <f>IF(C19=2,D19,0)</f>
        <v>0</v>
      </c>
      <c r="M19" t="str">
        <f>B19</f>
        <v>Дроздов Максим</v>
      </c>
      <c r="N19">
        <v>18</v>
      </c>
      <c r="O19" t="str">
        <f>VLOOKUP(18,K:M,3,FALSE)</f>
        <v>Соловьев Максим</v>
      </c>
      <c r="P19" t="str">
        <f>VLOOKUP(18,L:M,2,FALSE)</f>
        <v>Ковалева Марина</v>
      </c>
    </row>
    <row r="20" spans="1:16" ht="12.75">
      <c r="A20" s="21">
        <f>протокол!AL20</f>
        <v>0</v>
      </c>
      <c r="B20" t="str">
        <f>протокол!AM20</f>
        <v>Дюжин Максим</v>
      </c>
      <c r="C20" s="21">
        <f>протокол!AN20</f>
        <v>1</v>
      </c>
      <c r="D20" s="21">
        <f>протокол!AO20</f>
        <v>32</v>
      </c>
      <c r="I20" s="17"/>
      <c r="J20" s="17"/>
      <c r="K20" s="21">
        <f>IF(C20=1,D20,0)</f>
        <v>32</v>
      </c>
      <c r="L20" s="21">
        <f>IF(C20=2,D20,0)</f>
        <v>0</v>
      </c>
      <c r="M20" t="str">
        <f>B20</f>
        <v>Дюжин Максим</v>
      </c>
      <c r="N20">
        <v>19</v>
      </c>
      <c r="O20" t="str">
        <f>VLOOKUP(19,K:M,3,FALSE)</f>
        <v>Солоха Денис</v>
      </c>
      <c r="P20" t="str">
        <f>VLOOKUP(19,L:M,2,FALSE)</f>
        <v>Суняйкина Валентина</v>
      </c>
    </row>
    <row r="21" spans="1:16" ht="12.75">
      <c r="A21" s="21">
        <f>протокол!AL21</f>
        <v>0</v>
      </c>
      <c r="B21" t="str">
        <f>протокол!AM21</f>
        <v>Глазков Александр</v>
      </c>
      <c r="C21" s="21">
        <f>протокол!AN21</f>
        <v>1</v>
      </c>
      <c r="D21" s="21">
        <f>протокол!AO21</f>
        <v>35</v>
      </c>
      <c r="I21" s="17"/>
      <c r="J21" s="17"/>
      <c r="K21" s="21">
        <f>IF(C21=1,D21,0)</f>
        <v>35</v>
      </c>
      <c r="L21" s="21">
        <f>IF(C21=2,D21,0)</f>
        <v>0</v>
      </c>
      <c r="M21" t="str">
        <f>B21</f>
        <v>Глазков Александр</v>
      </c>
      <c r="N21">
        <v>20</v>
      </c>
      <c r="O21" t="str">
        <f>VLOOKUP(20,K:M,3,FALSE)</f>
        <v>Павлов Артем</v>
      </c>
      <c r="P21" t="str">
        <f>VLOOKUP(20,L:M,2,FALSE)</f>
        <v>Окунева Татьяна</v>
      </c>
    </row>
    <row r="22" spans="1:16" ht="12.75">
      <c r="A22" t="str">
        <f>протокол!AL22</f>
        <v>МосГУ</v>
      </c>
      <c r="B22" t="str">
        <f>протокол!AM22</f>
        <v>Меньшакова Наталья</v>
      </c>
      <c r="C22" s="21">
        <f>протокол!AN22</f>
        <v>2</v>
      </c>
      <c r="D22" s="21">
        <f>протокол!AO22</f>
        <v>4</v>
      </c>
      <c r="I22" s="17"/>
      <c r="J22" s="17"/>
      <c r="K22" s="21">
        <f>IF(C22=1,D22,0)</f>
        <v>0</v>
      </c>
      <c r="L22" s="21">
        <f>IF(C22=2,D22,0)</f>
        <v>4</v>
      </c>
      <c r="M22" t="str">
        <f>B22</f>
        <v>Меньшакова Наталья</v>
      </c>
      <c r="N22">
        <v>21</v>
      </c>
      <c r="O22" t="str">
        <f>VLOOKUP(21,K:M,3,FALSE)</f>
        <v>Завьялов Игорь</v>
      </c>
      <c r="P22" t="str">
        <f>VLOOKUP(21,L:M,2,FALSE)</f>
        <v>Булгакова Елена</v>
      </c>
    </row>
    <row r="23" spans="1:16" ht="12.75">
      <c r="A23" s="21">
        <f>протокол!AL23</f>
        <v>0</v>
      </c>
      <c r="B23" t="str">
        <f>протокол!AM23</f>
        <v>Гудкова Ольга</v>
      </c>
      <c r="C23" s="21">
        <f>протокол!AN23</f>
        <v>2</v>
      </c>
      <c r="D23" s="21">
        <f>протокол!AO23</f>
        <v>6</v>
      </c>
      <c r="I23" s="17"/>
      <c r="J23" s="17"/>
      <c r="K23" s="21">
        <f>IF(C23=1,D23,0)</f>
        <v>0</v>
      </c>
      <c r="L23" s="21">
        <f>IF(C23=2,D23,0)</f>
        <v>6</v>
      </c>
      <c r="M23" t="str">
        <f>B23</f>
        <v>Гудкова Ольга</v>
      </c>
      <c r="N23">
        <v>22</v>
      </c>
      <c r="O23" t="str">
        <f>VLOOKUP(22,K:M,3,FALSE)</f>
        <v>Федоров Станислав</v>
      </c>
      <c r="P23" t="str">
        <f>VLOOKUP(22,L:M,2,FALSE)</f>
        <v>Батурина Ольга </v>
      </c>
    </row>
    <row r="24" spans="1:16" ht="12.75">
      <c r="A24" s="21">
        <f>протокол!AL24</f>
        <v>0</v>
      </c>
      <c r="B24" t="str">
        <f>протокол!AM24</f>
        <v>Попова Наталья</v>
      </c>
      <c r="C24" s="21">
        <f>протокол!AN24</f>
        <v>2</v>
      </c>
      <c r="D24" s="21">
        <f>протокол!AO24</f>
        <v>13</v>
      </c>
      <c r="I24" s="17"/>
      <c r="J24" s="17"/>
      <c r="K24" s="21">
        <f>IF(C24=1,D24,0)</f>
        <v>0</v>
      </c>
      <c r="L24" s="21">
        <f>IF(C24=2,D24,0)</f>
        <v>13</v>
      </c>
      <c r="M24" t="str">
        <f>B24</f>
        <v>Попова Наталья</v>
      </c>
      <c r="N24">
        <v>23</v>
      </c>
      <c r="O24" t="str">
        <f>VLOOKUP(23,K:M,3,FALSE)</f>
        <v>Ефимов Алексей</v>
      </c>
      <c r="P24" t="str">
        <f>VLOOKUP(23,L:M,2,FALSE)</f>
        <v>Белякова Мария</v>
      </c>
    </row>
    <row r="25" spans="1:16" ht="12.75">
      <c r="A25" s="21">
        <f>протокол!AL25</f>
        <v>0</v>
      </c>
      <c r="B25" t="str">
        <f>протокол!AM25</f>
        <v>Павлов Александр</v>
      </c>
      <c r="C25" s="21">
        <f>протокол!AN25</f>
        <v>1</v>
      </c>
      <c r="D25" s="21">
        <f>протокол!AO25</f>
        <v>13</v>
      </c>
      <c r="J25" s="17"/>
      <c r="K25" s="21">
        <f>IF(C25=1,D25,0)</f>
        <v>13</v>
      </c>
      <c r="L25" s="21">
        <f>IF(C25=2,D25,0)</f>
        <v>0</v>
      </c>
      <c r="M25" t="str">
        <f>B25</f>
        <v>Павлов Александр</v>
      </c>
      <c r="N25">
        <v>24</v>
      </c>
      <c r="O25" t="str">
        <f>VLOOKUP(24,K:M,3,FALSE)</f>
        <v>Золотарев Михаил</v>
      </c>
      <c r="P25" t="str">
        <f>VLOOKUP(24,L:M,2,FALSE)</f>
        <v>Жогина Виктория</v>
      </c>
    </row>
    <row r="26" spans="1:13" ht="12.75">
      <c r="A26" s="21">
        <f>протокол!AL26</f>
        <v>0</v>
      </c>
      <c r="B26" s="21">
        <f>протокол!AM26</f>
        <v>0</v>
      </c>
      <c r="C26" s="21">
        <f>протокол!AN26</f>
        <v>1</v>
      </c>
      <c r="D26" s="21">
        <f>протокол!AO26</f>
        <v>39</v>
      </c>
      <c r="K26" s="21">
        <f>IF(C26=1,D26,0)</f>
        <v>39</v>
      </c>
      <c r="L26" s="21">
        <f>IF(C26=2,D26,0)</f>
        <v>0</v>
      </c>
      <c r="M26" s="21">
        <f>B26</f>
        <v>0</v>
      </c>
    </row>
    <row r="27" spans="1:13" ht="12.75">
      <c r="A27" t="str">
        <f>протокол!AL27</f>
        <v>МГПУ</v>
      </c>
      <c r="B27" t="str">
        <f>протокол!AM27</f>
        <v>Байкова Маргарита</v>
      </c>
      <c r="C27" s="21">
        <f>протокол!AN27</f>
        <v>2</v>
      </c>
      <c r="D27" s="21">
        <f>протокол!AO27</f>
        <v>12</v>
      </c>
      <c r="K27" s="21">
        <f>IF(C27=1,D27,0)</f>
        <v>0</v>
      </c>
      <c r="L27" s="21">
        <f>IF(C27=2,D27,0)</f>
        <v>12</v>
      </c>
      <c r="M27" t="str">
        <f>B27</f>
        <v>Байкова Маргарита</v>
      </c>
    </row>
    <row r="28" spans="1:13" ht="12.75">
      <c r="A28" s="21">
        <f>протокол!AL28</f>
        <v>0</v>
      </c>
      <c r="B28" t="str">
        <f>протокол!AM28</f>
        <v>Горина Анна</v>
      </c>
      <c r="C28" s="21">
        <f>протокол!AN28</f>
        <v>2</v>
      </c>
      <c r="D28" s="21">
        <f>протокол!AO28</f>
        <v>16</v>
      </c>
      <c r="K28" s="21">
        <f>IF(C28=1,D28,0)</f>
        <v>0</v>
      </c>
      <c r="L28" s="21">
        <f>IF(C28=2,D28,0)</f>
        <v>16</v>
      </c>
      <c r="M28" t="str">
        <f>B28</f>
        <v>Горина Анна</v>
      </c>
    </row>
    <row r="29" spans="1:13" ht="12.75">
      <c r="A29" s="21">
        <f>протокол!AL29</f>
        <v>0</v>
      </c>
      <c r="B29" t="str">
        <f>протокол!AM29</f>
        <v>Гончаров Сергей</v>
      </c>
      <c r="C29" s="21">
        <f>протокол!AN29</f>
        <v>1</v>
      </c>
      <c r="D29" s="21">
        <f>протокол!AO29</f>
        <v>33</v>
      </c>
      <c r="K29" s="21">
        <f>IF(C29=1,D29,0)</f>
        <v>33</v>
      </c>
      <c r="L29" s="21">
        <f>IF(C29=2,D29,0)</f>
        <v>0</v>
      </c>
      <c r="M29" t="str">
        <f>B29</f>
        <v>Гончаров Сергей</v>
      </c>
    </row>
    <row r="30" spans="1:13" ht="12.75">
      <c r="A30" s="21">
        <f>протокол!AL30</f>
        <v>0</v>
      </c>
      <c r="B30" s="46">
        <f>протокол!AM30</f>
        <v>0</v>
      </c>
      <c r="C30" s="21">
        <f>протокол!AN30</f>
        <v>1</v>
      </c>
      <c r="D30" s="21">
        <f>протокол!AO30</f>
        <v>39</v>
      </c>
      <c r="K30" s="21">
        <f>IF(C30=1,D30,0)</f>
        <v>39</v>
      </c>
      <c r="L30" s="21">
        <f>IF(C30=2,D30,0)</f>
        <v>0</v>
      </c>
      <c r="M30" s="46">
        <f>B30</f>
        <v>0</v>
      </c>
    </row>
    <row r="31" spans="1:13" ht="12.75">
      <c r="A31" s="21">
        <f>протокол!AL31</f>
        <v>0</v>
      </c>
      <c r="B31" s="46">
        <f>протокол!AM31</f>
        <v>0</v>
      </c>
      <c r="C31" s="21">
        <f>протокол!AN31</f>
        <v>1</v>
      </c>
      <c r="D31" s="21">
        <f>протокол!AO31</f>
        <v>39</v>
      </c>
      <c r="K31" s="21">
        <f>IF(C31=1,D31,0)</f>
        <v>39</v>
      </c>
      <c r="L31" s="21">
        <f>IF(C31=2,D31,0)</f>
        <v>0</v>
      </c>
      <c r="M31" s="46">
        <f>B31</f>
        <v>0</v>
      </c>
    </row>
    <row r="32" spans="1:13" ht="12.75">
      <c r="A32" t="str">
        <f>протокол!AL32</f>
        <v>МАРХИ</v>
      </c>
      <c r="B32" t="str">
        <f>протокол!AM32</f>
        <v>Саруханова Елена</v>
      </c>
      <c r="C32" s="21">
        <f>протокол!AN32</f>
        <v>2</v>
      </c>
      <c r="D32" s="21">
        <f>протокол!AO32</f>
        <v>9</v>
      </c>
      <c r="K32" s="21">
        <f>IF(C32=1,D32,0)</f>
        <v>0</v>
      </c>
      <c r="L32" s="21">
        <f>IF(C32=2,D32,0)</f>
        <v>9</v>
      </c>
      <c r="M32" t="str">
        <f>B32</f>
        <v>Саруханова Елена</v>
      </c>
    </row>
    <row r="33" spans="1:13" ht="12.75">
      <c r="A33" s="21">
        <f>протокол!AL33</f>
        <v>0</v>
      </c>
      <c r="B33" t="str">
        <f>протокол!AM33</f>
        <v>Ихмальян Марианна</v>
      </c>
      <c r="C33" s="21">
        <f>протокол!AN33</f>
        <v>2</v>
      </c>
      <c r="D33" s="21">
        <f>протокол!AO33</f>
        <v>10</v>
      </c>
      <c r="K33" s="21">
        <f>IF(C33=1,D33,0)</f>
        <v>0</v>
      </c>
      <c r="L33" s="21">
        <f>IF(C33=2,D33,0)</f>
        <v>10</v>
      </c>
      <c r="M33" t="str">
        <f>B33</f>
        <v>Ихмальян Марианна</v>
      </c>
    </row>
    <row r="34" spans="1:13" ht="12.75">
      <c r="A34" s="21">
        <f>протокол!AL34</f>
        <v>0</v>
      </c>
      <c r="B34" t="str">
        <f>протокол!AM34</f>
        <v>Пелепелина Елена</v>
      </c>
      <c r="C34" s="21">
        <f>протокол!AN34</f>
        <v>2</v>
      </c>
      <c r="D34" s="21">
        <f>протокол!AO34</f>
        <v>14</v>
      </c>
      <c r="K34" s="21">
        <f>IF(C34=1,D34,0)</f>
        <v>0</v>
      </c>
      <c r="L34" s="21">
        <f>IF(C34=2,D34,0)</f>
        <v>14</v>
      </c>
      <c r="M34" t="str">
        <f>B34</f>
        <v>Пелепелина Елена</v>
      </c>
    </row>
    <row r="35" spans="1:13" ht="12.75">
      <c r="A35" s="21">
        <f>протокол!AL35</f>
        <v>0</v>
      </c>
      <c r="B35" t="str">
        <f>протокол!AM35</f>
        <v>Окунева Татьяна</v>
      </c>
      <c r="C35" s="21">
        <f>протокол!AN35</f>
        <v>2</v>
      </c>
      <c r="D35" s="21">
        <f>протокол!AO35</f>
        <v>20</v>
      </c>
      <c r="K35" s="21">
        <f>IF(C35=1,D35,0)</f>
        <v>0</v>
      </c>
      <c r="L35" s="21">
        <f>IF(C35=2,D35,0)</f>
        <v>20</v>
      </c>
      <c r="M35" t="str">
        <f>B35</f>
        <v>Окунева Татьяна</v>
      </c>
    </row>
    <row r="36" spans="1:13" ht="12.75">
      <c r="A36" s="21">
        <f>протокол!AL36</f>
        <v>0</v>
      </c>
      <c r="B36" t="str">
        <f>протокол!AM36</f>
        <v>Минаева Татьяна</v>
      </c>
      <c r="C36" s="21">
        <f>протокол!AN36</f>
        <v>2</v>
      </c>
      <c r="D36" s="21">
        <f>протокол!AO36</f>
        <v>27</v>
      </c>
      <c r="K36" s="21">
        <f>IF(C36=1,D36,0)</f>
        <v>0</v>
      </c>
      <c r="L36" s="21">
        <f>IF(C36=2,D36,0)</f>
        <v>27</v>
      </c>
      <c r="M36" t="str">
        <f>B36</f>
        <v>Минаева Татьяна</v>
      </c>
    </row>
    <row r="37" spans="1:13" ht="12.75">
      <c r="A37" t="str">
        <f>протокол!AL37</f>
        <v>РГУНГ</v>
      </c>
      <c r="B37" t="str">
        <f>протокол!AM37</f>
        <v>Будников Валентин</v>
      </c>
      <c r="C37" s="21">
        <f>протокол!AN37</f>
        <v>1</v>
      </c>
      <c r="D37" s="21">
        <f>протокол!AO37</f>
        <v>2</v>
      </c>
      <c r="K37" s="21">
        <f>IF(C37=1,D37,0)</f>
        <v>2</v>
      </c>
      <c r="L37" s="21">
        <f>IF(C37=2,D37,0)</f>
        <v>0</v>
      </c>
      <c r="M37" t="str">
        <f>B37</f>
        <v>Будников Валентин</v>
      </c>
    </row>
    <row r="38" spans="1:13" ht="12.75">
      <c r="A38" s="21">
        <f>протокол!AL38</f>
        <v>0</v>
      </c>
      <c r="B38" t="str">
        <f>протокол!AM38</f>
        <v>Михаленя Григорий</v>
      </c>
      <c r="C38" s="21">
        <f>протокол!AN38</f>
        <v>1</v>
      </c>
      <c r="D38" s="21">
        <f>протокол!AO38</f>
        <v>4</v>
      </c>
      <c r="K38" s="21">
        <f>IF(C38=1,D38,0)</f>
        <v>4</v>
      </c>
      <c r="L38" s="21">
        <f>IF(C38=2,D38,0)</f>
        <v>0</v>
      </c>
      <c r="M38" t="str">
        <f>B38</f>
        <v>Михаленя Григорий</v>
      </c>
    </row>
    <row r="39" spans="1:13" ht="12.75">
      <c r="A39" s="21">
        <f>протокол!AL39</f>
        <v>0</v>
      </c>
      <c r="B39" t="str">
        <f>протокол!AM39</f>
        <v>Булгакова Елена</v>
      </c>
      <c r="C39" s="21">
        <f>протокол!AN39</f>
        <v>2</v>
      </c>
      <c r="D39" s="21">
        <f>протокол!AO39</f>
        <v>21</v>
      </c>
      <c r="K39" s="21">
        <f>IF(C39=1,D39,0)</f>
        <v>0</v>
      </c>
      <c r="L39" s="21">
        <f>IF(C39=2,D39,0)</f>
        <v>21</v>
      </c>
      <c r="M39" t="str">
        <f>B39</f>
        <v>Булгакова Елена</v>
      </c>
    </row>
    <row r="40" spans="1:13" ht="12.75">
      <c r="A40" s="21">
        <f>протокол!AL40</f>
        <v>0</v>
      </c>
      <c r="B40" t="str">
        <f>протокол!AM40</f>
        <v>Шахов Александр</v>
      </c>
      <c r="C40" s="21">
        <f>протокол!AN40</f>
        <v>1</v>
      </c>
      <c r="D40" s="21">
        <f>протокол!AO40</f>
        <v>25</v>
      </c>
      <c r="K40" s="21">
        <f>IF(C40=1,D40,0)</f>
        <v>25</v>
      </c>
      <c r="L40" s="21">
        <f>IF(C40=2,D40,0)</f>
        <v>0</v>
      </c>
      <c r="M40" t="str">
        <f>B40</f>
        <v>Шахов Александр</v>
      </c>
    </row>
    <row r="41" spans="1:13" ht="12.75">
      <c r="A41" s="21">
        <f>протокол!AL41</f>
        <v>0</v>
      </c>
      <c r="B41" s="46">
        <f>протокол!AM41</f>
        <v>0</v>
      </c>
      <c r="C41" s="21">
        <f>протокол!AN41</f>
        <v>1</v>
      </c>
      <c r="D41" s="21">
        <f>протокол!AO41</f>
        <v>39</v>
      </c>
      <c r="K41" s="21">
        <f>IF(C41=1,D41,0)</f>
        <v>39</v>
      </c>
      <c r="L41" s="21">
        <f>IF(C41=2,D41,0)</f>
        <v>0</v>
      </c>
      <c r="M41" s="46">
        <f>B41</f>
        <v>0</v>
      </c>
    </row>
    <row r="42" spans="1:13" ht="12.75">
      <c r="A42" t="str">
        <f>протокол!AL42</f>
        <v>МАЭП</v>
      </c>
      <c r="B42" t="str">
        <f>протокол!AM42</f>
        <v>Павлов Артем</v>
      </c>
      <c r="C42" s="21">
        <f>протокол!AN42</f>
        <v>1</v>
      </c>
      <c r="D42" s="21">
        <f>протокол!AO42</f>
        <v>20</v>
      </c>
      <c r="K42" s="21">
        <f>IF(C42=1,D42,0)</f>
        <v>20</v>
      </c>
      <c r="L42" s="21">
        <f>IF(C42=2,D42,0)</f>
        <v>0</v>
      </c>
      <c r="M42" t="str">
        <f>B42</f>
        <v>Павлов Артем</v>
      </c>
    </row>
    <row r="43" spans="1:13" ht="12.75">
      <c r="A43" s="21">
        <f>протокол!AL43</f>
        <v>0</v>
      </c>
      <c r="B43" t="str">
        <f>протокол!AM43</f>
        <v>Колычев Дмитрий</v>
      </c>
      <c r="C43" s="21">
        <f>протокол!AN43</f>
        <v>1</v>
      </c>
      <c r="D43" s="21">
        <f>протокол!AO43</f>
        <v>31</v>
      </c>
      <c r="K43" s="21">
        <f>IF(C43=1,D43,0)</f>
        <v>31</v>
      </c>
      <c r="L43" s="21">
        <f>IF(C43=2,D43,0)</f>
        <v>0</v>
      </c>
      <c r="M43" t="str">
        <f>B43</f>
        <v>Колычев Дмитрий</v>
      </c>
    </row>
    <row r="44" spans="1:13" ht="12.75">
      <c r="A44" s="21">
        <f>протокол!AL44</f>
        <v>0</v>
      </c>
      <c r="B44" t="str">
        <f>протокол!AM44</f>
        <v>Ераалыев Нурас</v>
      </c>
      <c r="C44" s="21">
        <f>протокол!AN44</f>
        <v>1</v>
      </c>
      <c r="D44" s="21">
        <f>протокол!AO44</f>
        <v>36</v>
      </c>
      <c r="K44" s="21">
        <f>IF(C44=1,D44,0)</f>
        <v>36</v>
      </c>
      <c r="L44" s="21">
        <f>IF(C44=2,D44,0)</f>
        <v>0</v>
      </c>
      <c r="M44" t="str">
        <f>B44</f>
        <v>Ераалыев Нурас</v>
      </c>
    </row>
    <row r="45" spans="1:13" ht="12.75">
      <c r="A45" s="21">
        <f>протокол!AL45</f>
        <v>0</v>
      </c>
      <c r="B45" t="str">
        <f>протокол!AM45</f>
        <v>Ильясов Сулейман</v>
      </c>
      <c r="C45" s="21">
        <f>протокол!AN45</f>
        <v>1</v>
      </c>
      <c r="D45" s="21">
        <f>протокол!AO45</f>
        <v>38</v>
      </c>
      <c r="K45" s="21">
        <f>IF(C45=1,D45,0)</f>
        <v>38</v>
      </c>
      <c r="L45" s="21">
        <f>IF(C45=2,D45,0)</f>
        <v>0</v>
      </c>
      <c r="M45" t="str">
        <f>B45</f>
        <v>Ильясов Сулейман</v>
      </c>
    </row>
    <row r="46" spans="1:13" ht="12.75">
      <c r="A46" s="21">
        <f>протокол!AL46</f>
        <v>0</v>
      </c>
      <c r="B46" s="21">
        <f>протокол!AM46</f>
        <v>0</v>
      </c>
      <c r="C46" s="21">
        <f>протокол!AN46</f>
        <v>1</v>
      </c>
      <c r="D46" s="21">
        <f>протокол!AO46</f>
        <v>39</v>
      </c>
      <c r="K46" s="21">
        <f>IF(C46=1,D46,0)</f>
        <v>39</v>
      </c>
      <c r="L46" s="21">
        <f>IF(C46=2,D46,0)</f>
        <v>0</v>
      </c>
      <c r="M46" s="21">
        <f>B46</f>
        <v>0</v>
      </c>
    </row>
    <row r="47" spans="1:13" ht="12.75">
      <c r="A47" t="str">
        <f>протокол!AL47</f>
        <v>МФТИ</v>
      </c>
      <c r="B47" t="str">
        <f>протокол!AM47</f>
        <v>Уваркин Глеб</v>
      </c>
      <c r="C47" s="21">
        <f>протокол!AN47</f>
        <v>1</v>
      </c>
      <c r="D47" s="21">
        <f>протокол!AO47</f>
        <v>5</v>
      </c>
      <c r="K47" s="21">
        <f>IF(C47=1,D47,0)</f>
        <v>5</v>
      </c>
      <c r="L47" s="21">
        <f>IF(C47=2,D47,0)</f>
        <v>0</v>
      </c>
      <c r="M47" t="str">
        <f>B47</f>
        <v>Уваркин Глеб</v>
      </c>
    </row>
    <row r="48" spans="1:13" ht="12.75">
      <c r="A48" s="21">
        <f>протокол!AL48</f>
        <v>0</v>
      </c>
      <c r="B48" t="str">
        <f>протокол!AM48</f>
        <v>Борисов Дмитрий</v>
      </c>
      <c r="C48" s="21">
        <f>протокол!AN48</f>
        <v>1</v>
      </c>
      <c r="D48" s="21">
        <f>протокол!AO48</f>
        <v>9</v>
      </c>
      <c r="K48" s="21">
        <f>IF(C48=1,D48,0)</f>
        <v>9</v>
      </c>
      <c r="L48" s="21">
        <f>IF(C48=2,D48,0)</f>
        <v>0</v>
      </c>
      <c r="M48" t="str">
        <f>B48</f>
        <v>Борисов Дмитрий</v>
      </c>
    </row>
    <row r="49" spans="1:13" ht="12.75">
      <c r="A49" s="21">
        <f>протокол!AL49</f>
        <v>0</v>
      </c>
      <c r="B49" t="str">
        <f>протокол!AM49</f>
        <v>Бригида Егор</v>
      </c>
      <c r="C49" s="21">
        <f>протокол!AN49</f>
        <v>1</v>
      </c>
      <c r="D49" s="21">
        <f>протокол!AO49</f>
        <v>11</v>
      </c>
      <c r="K49" s="21">
        <f>IF(C49=1,D49,0)</f>
        <v>11</v>
      </c>
      <c r="L49" s="21">
        <f>IF(C49=2,D49,0)</f>
        <v>0</v>
      </c>
      <c r="M49" t="str">
        <f>B49</f>
        <v>Бригида Егор</v>
      </c>
    </row>
    <row r="50" spans="1:13" ht="12.75">
      <c r="A50" s="21">
        <f>протокол!AL50</f>
        <v>0</v>
      </c>
      <c r="B50" t="str">
        <f>протокол!AM50</f>
        <v>Лоцманов Александр</v>
      </c>
      <c r="C50" s="21">
        <f>протокол!AN50</f>
        <v>1</v>
      </c>
      <c r="D50" s="21">
        <f>протокол!AO50</f>
        <v>29</v>
      </c>
      <c r="K50" s="21">
        <f>IF(C50=1,D50,0)</f>
        <v>29</v>
      </c>
      <c r="L50" s="21">
        <f>IF(C50=2,D50,0)</f>
        <v>0</v>
      </c>
      <c r="M50" t="str">
        <f>B50</f>
        <v>Лоцманов Александр</v>
      </c>
    </row>
    <row r="51" spans="1:13" ht="12.75">
      <c r="A51" s="21">
        <f>протокол!AL51</f>
        <v>0</v>
      </c>
      <c r="B51" t="str">
        <f>протокол!AM51</f>
        <v>Петров Сергей</v>
      </c>
      <c r="C51" s="21">
        <f>протокол!AN51</f>
        <v>1</v>
      </c>
      <c r="D51" s="21">
        <f>протокол!AO51</f>
        <v>30</v>
      </c>
      <c r="K51" s="21">
        <f>IF(C51=1,D51,0)</f>
        <v>30</v>
      </c>
      <c r="L51" s="21">
        <f>IF(C51=2,D51,0)</f>
        <v>0</v>
      </c>
      <c r="M51" t="str">
        <f>B51</f>
        <v>Петров Сергей</v>
      </c>
    </row>
    <row r="52" spans="1:13" ht="12.75">
      <c r="A52" t="str">
        <f>протокол!AL52</f>
        <v>РГАУ-МСХА</v>
      </c>
      <c r="B52" t="str">
        <f>протокол!AM52</f>
        <v>Коробова Екатерина</v>
      </c>
      <c r="C52" s="21">
        <f>протокол!AN52</f>
        <v>2</v>
      </c>
      <c r="D52" s="21">
        <f>протокол!AO52</f>
        <v>3</v>
      </c>
      <c r="K52" s="21">
        <f>IF(C52=1,D52,0)</f>
        <v>0</v>
      </c>
      <c r="L52" s="21">
        <f>IF(C52=2,D52,0)</f>
        <v>3</v>
      </c>
      <c r="M52" t="str">
        <f>B52</f>
        <v>Коробова Екатерина</v>
      </c>
    </row>
    <row r="53" spans="1:13" ht="12.75">
      <c r="A53" s="21">
        <f>протокол!AL53</f>
        <v>0</v>
      </c>
      <c r="B53" t="str">
        <f>протокол!AM53</f>
        <v>Очаев Нарин</v>
      </c>
      <c r="C53" s="21">
        <f>протокол!AN53</f>
        <v>1</v>
      </c>
      <c r="D53" s="21">
        <f>протокол!AO53</f>
        <v>3</v>
      </c>
      <c r="K53" s="21">
        <f>IF(C53=1,D53,0)</f>
        <v>3</v>
      </c>
      <c r="L53" s="21">
        <f>IF(C53=2,D53,0)</f>
        <v>0</v>
      </c>
      <c r="M53" t="str">
        <f>B53</f>
        <v>Очаев Нарин</v>
      </c>
    </row>
    <row r="54" spans="1:13" ht="12.75">
      <c r="A54" s="21">
        <f>протокол!AL54</f>
        <v>0</v>
      </c>
      <c r="B54" t="str">
        <f>протокол!AM54</f>
        <v>Крылов Павел</v>
      </c>
      <c r="C54" s="21">
        <f>протокол!AN54</f>
        <v>1</v>
      </c>
      <c r="D54" s="21">
        <f>протокол!AO54</f>
        <v>12</v>
      </c>
      <c r="K54" s="21">
        <f>IF(C54=1,D54,0)</f>
        <v>12</v>
      </c>
      <c r="L54" s="21">
        <f>IF(C54=2,D54,0)</f>
        <v>0</v>
      </c>
      <c r="M54" t="str">
        <f>B54</f>
        <v>Крылов Павел</v>
      </c>
    </row>
    <row r="55" spans="1:13" ht="12.75">
      <c r="A55" s="21">
        <f>протокол!AL55</f>
        <v>0</v>
      </c>
      <c r="B55" t="str">
        <f>протокол!AM55</f>
        <v>Ковалева Марина</v>
      </c>
      <c r="C55" s="21">
        <f>протокол!AN55</f>
        <v>2</v>
      </c>
      <c r="D55" s="21">
        <f>протокол!AO55</f>
        <v>18</v>
      </c>
      <c r="K55" s="21">
        <f>IF(C55=1,D55,0)</f>
        <v>0</v>
      </c>
      <c r="L55" s="21">
        <f>IF(C55=2,D55,0)</f>
        <v>18</v>
      </c>
      <c r="M55" t="str">
        <f>B55</f>
        <v>Ковалева Марина</v>
      </c>
    </row>
    <row r="56" spans="1:13" ht="12.75">
      <c r="A56" s="21">
        <f>протокол!AL56</f>
        <v>0</v>
      </c>
      <c r="B56" s="21" t="str">
        <f>протокол!AM56</f>
        <v>Солоха Денис</v>
      </c>
      <c r="C56" s="21">
        <f>протокол!AN56</f>
        <v>1</v>
      </c>
      <c r="D56" s="21">
        <f>протокол!AO56</f>
        <v>19</v>
      </c>
      <c r="K56" s="21">
        <f>IF(C56=1,D56,0)</f>
        <v>19</v>
      </c>
      <c r="L56" s="21">
        <f>IF(C56=2,D56,0)</f>
        <v>0</v>
      </c>
      <c r="M56" s="21" t="str">
        <f>B56</f>
        <v>Солоха Денис</v>
      </c>
    </row>
    <row r="57" spans="1:13" ht="12.75">
      <c r="A57" t="str">
        <f>протокол!AL57</f>
        <v>МПГУ</v>
      </c>
      <c r="B57" t="str">
        <f>протокол!AM57</f>
        <v>Бурыкина Алиса</v>
      </c>
      <c r="C57" s="21">
        <f>протокол!AN57</f>
        <v>2</v>
      </c>
      <c r="D57" s="21">
        <f>протокол!AO57</f>
        <v>1</v>
      </c>
      <c r="K57" s="21">
        <f>IF(C57=1,D57,0)</f>
        <v>0</v>
      </c>
      <c r="L57" s="21">
        <f>IF(C57=2,D57,0)</f>
        <v>1</v>
      </c>
      <c r="M57" t="str">
        <f>B57</f>
        <v>Бурыкина Алиса</v>
      </c>
    </row>
    <row r="58" spans="1:13" ht="12.75">
      <c r="A58" t="str">
        <f>протокол!AL58</f>
        <v>Навроцкий Алексей</v>
      </c>
      <c r="B58" t="str">
        <f>протокол!AM58</f>
        <v>Навроцкий Алексей</v>
      </c>
      <c r="C58" s="21">
        <f>протокол!AN58</f>
        <v>1</v>
      </c>
      <c r="D58" s="21">
        <f>протокол!AO58</f>
        <v>6</v>
      </c>
      <c r="K58" s="21">
        <f>IF(C58=1,D58,0)</f>
        <v>6</v>
      </c>
      <c r="L58" s="21">
        <f>IF(C58=2,D58,0)</f>
        <v>0</v>
      </c>
      <c r="M58" t="str">
        <f>B58</f>
        <v>Навроцкий Алексей</v>
      </c>
    </row>
    <row r="59" spans="1:13" ht="12.75">
      <c r="A59" s="21">
        <f>протокол!AL59</f>
        <v>0</v>
      </c>
      <c r="B59" t="str">
        <f>протокол!AM59</f>
        <v>Лисицкий Георгий</v>
      </c>
      <c r="C59" s="21">
        <f>протокол!AN59</f>
        <v>1</v>
      </c>
      <c r="D59" s="21">
        <f>протокол!AO59</f>
        <v>10</v>
      </c>
      <c r="K59" s="21">
        <f>IF(C59=1,D59,0)</f>
        <v>10</v>
      </c>
      <c r="L59" s="21">
        <f>IF(C59=2,D59,0)</f>
        <v>0</v>
      </c>
      <c r="M59" t="str">
        <f>B59</f>
        <v>Лисицкий Георгий</v>
      </c>
    </row>
    <row r="60" spans="1:13" ht="12.75">
      <c r="A60" s="21">
        <f>протокол!AL60</f>
        <v>0</v>
      </c>
      <c r="B60" t="str">
        <f>протокол!AM60</f>
        <v>Николаева Юлия</v>
      </c>
      <c r="C60" s="21">
        <f>протокол!AN60</f>
        <v>2</v>
      </c>
      <c r="D60" s="21">
        <f>протокол!AO60</f>
        <v>7</v>
      </c>
      <c r="K60" s="21">
        <f>IF(C60=1,D60,0)</f>
        <v>0</v>
      </c>
      <c r="L60" s="21">
        <f>IF(C60=2,D60,0)</f>
        <v>7</v>
      </c>
      <c r="M60" t="str">
        <f>B60</f>
        <v>Николаева Юлия</v>
      </c>
    </row>
    <row r="61" spans="1:13" ht="12.75">
      <c r="A61" s="21">
        <f>протокол!AL61</f>
        <v>0</v>
      </c>
      <c r="B61" s="21" t="str">
        <f>протокол!AM61</f>
        <v>Штукатурова Елизавета</v>
      </c>
      <c r="C61" s="21">
        <f>протокол!AN61</f>
        <v>2</v>
      </c>
      <c r="D61" s="21">
        <f>протокол!AO61</f>
        <v>15</v>
      </c>
      <c r="K61" s="21">
        <f>IF(C61=1,D61,0)</f>
        <v>0</v>
      </c>
      <c r="L61" s="21">
        <f>IF(C61=2,D61,0)</f>
        <v>15</v>
      </c>
      <c r="M61" s="21" t="str">
        <f>B61</f>
        <v>Штукатурова Елизавета</v>
      </c>
    </row>
    <row r="62" spans="1:13" ht="12.75">
      <c r="A62" t="str">
        <f>протокол!AL62</f>
        <v>МГСУ</v>
      </c>
      <c r="B62" t="str">
        <f>протокол!AM62</f>
        <v>Оверин Сергей</v>
      </c>
      <c r="C62" s="21">
        <f>протокол!AN62</f>
        <v>1</v>
      </c>
      <c r="D62" s="21">
        <f>протокол!AO62</f>
        <v>7</v>
      </c>
      <c r="K62" s="21">
        <f>IF(C62=1,D62,0)</f>
        <v>7</v>
      </c>
      <c r="L62" s="21">
        <f>IF(C62=2,D62,0)</f>
        <v>0</v>
      </c>
      <c r="M62" t="str">
        <f>B62</f>
        <v>Оверин Сергей</v>
      </c>
    </row>
    <row r="63" spans="1:13" ht="12.75">
      <c r="A63" s="21">
        <f>протокол!AL63</f>
        <v>0</v>
      </c>
      <c r="B63" t="str">
        <f>протокол!AM63</f>
        <v>Дементьева Анастасия</v>
      </c>
      <c r="C63" s="21">
        <f>протокол!AN63</f>
        <v>2</v>
      </c>
      <c r="D63" s="21">
        <f>протокол!AO63</f>
        <v>17</v>
      </c>
      <c r="K63" s="21">
        <f>IF(C63=1,D63,0)</f>
        <v>0</v>
      </c>
      <c r="L63" s="21">
        <f>IF(C63=2,D63,0)</f>
        <v>17</v>
      </c>
      <c r="M63" t="str">
        <f>B63</f>
        <v>Дементьева Анастасия</v>
      </c>
    </row>
    <row r="64" spans="1:13" ht="12.75">
      <c r="A64" s="21">
        <f>протокол!AL64</f>
        <v>0</v>
      </c>
      <c r="B64" t="str">
        <f>протокол!AM64</f>
        <v>Белякова Мария</v>
      </c>
      <c r="C64" s="21">
        <f>протокол!AN64</f>
        <v>2</v>
      </c>
      <c r="D64" s="21">
        <f>протокол!AO64</f>
        <v>23</v>
      </c>
      <c r="K64" s="21">
        <f>IF(C64=1,D64,0)</f>
        <v>0</v>
      </c>
      <c r="L64" s="21">
        <f>IF(C64=2,D64,0)</f>
        <v>23</v>
      </c>
      <c r="M64" t="str">
        <f>B64</f>
        <v>Белякова Мария</v>
      </c>
    </row>
    <row r="65" spans="1:13" ht="12.75">
      <c r="A65" s="21">
        <f>протокол!AL65</f>
        <v>0</v>
      </c>
      <c r="B65" t="str">
        <f>протокол!AM65</f>
        <v>Золотарев Михаил</v>
      </c>
      <c r="C65" s="21">
        <f>протокол!AN65</f>
        <v>1</v>
      </c>
      <c r="D65" s="21">
        <f>протокол!AO65</f>
        <v>24</v>
      </c>
      <c r="K65" s="21">
        <f>IF(C65=1,D65,0)</f>
        <v>24</v>
      </c>
      <c r="L65" s="21">
        <f>IF(C65=2,D65,0)</f>
        <v>0</v>
      </c>
      <c r="M65" t="str">
        <f>B65</f>
        <v>Золотарев Михаил</v>
      </c>
    </row>
    <row r="66" spans="1:13" ht="12.75">
      <c r="A66" s="21">
        <f>протокол!AL66</f>
        <v>0</v>
      </c>
      <c r="B66" s="21" t="str">
        <f>протокол!AM66</f>
        <v>Жогина Виктория</v>
      </c>
      <c r="C66" s="21">
        <f>протокол!AN66</f>
        <v>2</v>
      </c>
      <c r="D66" s="21">
        <f>протокол!AO66</f>
        <v>24</v>
      </c>
      <c r="K66" s="21">
        <f>IF(C66=1,D66,0)</f>
        <v>0</v>
      </c>
      <c r="L66" s="21">
        <f>IF(C66=2,D66,0)</f>
        <v>24</v>
      </c>
      <c r="M66" s="21" t="str">
        <f>B66</f>
        <v>Жогина Виктория</v>
      </c>
    </row>
    <row r="67" spans="1:13" ht="12.75">
      <c r="A67" t="str">
        <f>протокол!AL67</f>
        <v>РГСУ</v>
      </c>
      <c r="B67" t="str">
        <f>протокол!AM67</f>
        <v>Бочков Антон</v>
      </c>
      <c r="C67" s="21">
        <f>протокол!AN67</f>
        <v>1</v>
      </c>
      <c r="D67" s="21">
        <f>протокол!AO67</f>
        <v>1</v>
      </c>
      <c r="K67" s="21">
        <f>IF(C67=1,D67,0)</f>
        <v>1</v>
      </c>
      <c r="L67" s="21">
        <f>IF(C67=2,D67,0)</f>
        <v>0</v>
      </c>
      <c r="M67" t="str">
        <f>B67</f>
        <v>Бочков Антон</v>
      </c>
    </row>
    <row r="68" spans="1:13" ht="12.75">
      <c r="A68" s="21">
        <f>протокол!AL68</f>
        <v>0</v>
      </c>
      <c r="B68" t="str">
        <f>протокол!AM68</f>
        <v>Федоров Станислав</v>
      </c>
      <c r="C68" s="21">
        <f>протокол!AN68</f>
        <v>1</v>
      </c>
      <c r="D68" s="21">
        <f>протокол!AO68</f>
        <v>22</v>
      </c>
      <c r="K68" s="21">
        <f>IF(C68=1,D68,0)</f>
        <v>22</v>
      </c>
      <c r="L68" s="21">
        <f>IF(C68=2,D68,0)</f>
        <v>0</v>
      </c>
      <c r="M68" t="str">
        <f>B68</f>
        <v>Федоров Станислав</v>
      </c>
    </row>
    <row r="69" spans="1:13" ht="12.75">
      <c r="A69" s="21">
        <f>протокол!AL69</f>
        <v>0</v>
      </c>
      <c r="B69" t="str">
        <f>протокол!AM69</f>
        <v>Елагина Елизавета</v>
      </c>
      <c r="C69" s="21">
        <f>протокол!AN69</f>
        <v>2</v>
      </c>
      <c r="D69" s="21">
        <f>протокол!AO69</f>
        <v>25</v>
      </c>
      <c r="K69" s="21">
        <f>IF(C69=1,D69,0)</f>
        <v>0</v>
      </c>
      <c r="L69" s="21">
        <f>IF(C69=2,D69,0)</f>
        <v>25</v>
      </c>
      <c r="M69" t="str">
        <f>B69</f>
        <v>Елагина Елизавета</v>
      </c>
    </row>
    <row r="70" spans="1:13" ht="12.75">
      <c r="A70" s="21">
        <f>протокол!AL70</f>
        <v>0</v>
      </c>
      <c r="B70" t="str">
        <f>протокол!AM70</f>
        <v>Полевой Михаил</v>
      </c>
      <c r="C70" s="21">
        <f>протокол!AN70</f>
        <v>1</v>
      </c>
      <c r="D70" s="21">
        <f>протокол!AO70</f>
        <v>34</v>
      </c>
      <c r="K70" s="21">
        <f>IF(C70=1,D70,0)</f>
        <v>34</v>
      </c>
      <c r="L70" s="21">
        <f>IF(C70=2,D70,0)</f>
        <v>0</v>
      </c>
      <c r="M70" t="str">
        <f>B70</f>
        <v>Полевой Михаил</v>
      </c>
    </row>
    <row r="71" spans="1:13" ht="12.75">
      <c r="A71" s="21">
        <f>протокол!AL71</f>
        <v>0</v>
      </c>
      <c r="B71" t="str">
        <f>протокол!AM71</f>
        <v>Парижев Ибрагим</v>
      </c>
      <c r="C71" s="21">
        <f>протокол!AN71</f>
        <v>1</v>
      </c>
      <c r="D71" s="21">
        <f>протокол!AO71</f>
        <v>37</v>
      </c>
      <c r="K71" s="21">
        <f>IF(C71=1,D71,0)</f>
        <v>37</v>
      </c>
      <c r="L71" s="21">
        <f>IF(C71=2,D71,0)</f>
        <v>0</v>
      </c>
      <c r="M71" t="str">
        <f>B71</f>
        <v>Парижев Ибрагим</v>
      </c>
    </row>
    <row r="72" spans="1:13" ht="12.75">
      <c r="A72" s="46">
        <f>протокол!AL72</f>
        <v>0</v>
      </c>
      <c r="B72" s="46">
        <f>протокол!AM72</f>
        <v>0</v>
      </c>
      <c r="C72" s="21">
        <f>протокол!AN72</f>
        <v>1</v>
      </c>
      <c r="D72" s="21">
        <f>протокол!AO72</f>
        <v>39</v>
      </c>
      <c r="K72" s="21">
        <f>IF(C72=1,D72,0)</f>
        <v>39</v>
      </c>
      <c r="L72" s="21">
        <f>IF(C72=2,D72,0)</f>
        <v>0</v>
      </c>
      <c r="M72" s="46">
        <f>B72</f>
        <v>0</v>
      </c>
    </row>
    <row r="73" spans="1:13" ht="12.75">
      <c r="A73" s="21">
        <f>протокол!AL73</f>
        <v>0</v>
      </c>
      <c r="B73" s="46">
        <f>протокол!AM73</f>
        <v>0</v>
      </c>
      <c r="C73" s="21">
        <f>протокол!AN73</f>
        <v>1</v>
      </c>
      <c r="D73" s="21">
        <f>протокол!AO73</f>
        <v>39</v>
      </c>
      <c r="K73" s="21">
        <f>IF(C73=1,D73,0)</f>
        <v>39</v>
      </c>
      <c r="L73" s="21">
        <f>IF(C73=2,D73,0)</f>
        <v>0</v>
      </c>
      <c r="M73" s="46">
        <f>B73</f>
        <v>0</v>
      </c>
    </row>
    <row r="74" spans="1:13" ht="12.75">
      <c r="A74" s="21">
        <f>протокол!AL74</f>
        <v>0</v>
      </c>
      <c r="B74" s="46">
        <f>протокол!AM74</f>
        <v>0</v>
      </c>
      <c r="C74" s="21">
        <f>протокол!AN74</f>
        <v>1</v>
      </c>
      <c r="D74" s="21">
        <f>протокол!AO74</f>
        <v>39</v>
      </c>
      <c r="K74" s="21">
        <f>IF(C74=1,D74,0)</f>
        <v>39</v>
      </c>
      <c r="L74" s="21">
        <f>IF(C74=2,D74,0)</f>
        <v>0</v>
      </c>
      <c r="M74" s="46">
        <f>B74</f>
        <v>0</v>
      </c>
    </row>
    <row r="75" spans="1:13" ht="12.75">
      <c r="A75" s="21">
        <f>протокол!AL75</f>
        <v>0</v>
      </c>
      <c r="B75" s="46">
        <f>протокол!AM75</f>
        <v>0</v>
      </c>
      <c r="C75" s="21">
        <f>протокол!AN75</f>
        <v>1</v>
      </c>
      <c r="D75" s="21">
        <f>протокол!AO75</f>
        <v>39</v>
      </c>
      <c r="K75" s="21">
        <f>IF(C75=1,D75,0)</f>
        <v>39</v>
      </c>
      <c r="L75" s="21">
        <f>IF(C75=2,D75,0)</f>
        <v>0</v>
      </c>
      <c r="M75" s="46">
        <f>B75</f>
        <v>0</v>
      </c>
    </row>
    <row r="76" spans="1:13" ht="12.75">
      <c r="A76" s="21">
        <f>протокол!AL76</f>
        <v>0</v>
      </c>
      <c r="B76" s="21">
        <f>протокол!AM76</f>
        <v>0</v>
      </c>
      <c r="C76" s="21">
        <f>протокол!AN76</f>
        <v>1</v>
      </c>
      <c r="D76" s="21">
        <f>протокол!AO76</f>
        <v>39</v>
      </c>
      <c r="K76" s="21">
        <f>IF(C76=1,D76,0)</f>
        <v>39</v>
      </c>
      <c r="L76" s="21">
        <f>IF(C76=2,D76,0)</f>
        <v>0</v>
      </c>
      <c r="M76" s="21">
        <f>B76</f>
        <v>0</v>
      </c>
    </row>
    <row r="77" spans="1:13" ht="12.75">
      <c r="A77" s="46">
        <f>протокол!AL77</f>
        <v>0</v>
      </c>
      <c r="B77" s="46">
        <f>протокол!AM77</f>
        <v>0</v>
      </c>
      <c r="C77" s="21">
        <f>протокол!AN77</f>
        <v>1</v>
      </c>
      <c r="D77" s="21">
        <f>протокол!AO77</f>
        <v>39</v>
      </c>
      <c r="K77" s="21">
        <f>IF(C77=1,D77,0)</f>
        <v>39</v>
      </c>
      <c r="L77" s="21">
        <f>IF(C77=2,D77,0)</f>
        <v>0</v>
      </c>
      <c r="M77" s="46">
        <f>B77</f>
        <v>0</v>
      </c>
    </row>
    <row r="78" spans="1:13" ht="12.75">
      <c r="A78" s="21">
        <f>протокол!AL78</f>
        <v>0</v>
      </c>
      <c r="B78" s="21">
        <f>протокол!AM78</f>
        <v>0</v>
      </c>
      <c r="C78" s="21">
        <f>протокол!AN78</f>
        <v>1</v>
      </c>
      <c r="D78" s="21">
        <f>протокол!AO78</f>
        <v>39</v>
      </c>
      <c r="K78" s="21">
        <f>IF(C78=1,D78,0)</f>
        <v>39</v>
      </c>
      <c r="L78" s="21">
        <f>IF(C78=2,D78,0)</f>
        <v>0</v>
      </c>
      <c r="M78" s="21">
        <f>B78</f>
        <v>0</v>
      </c>
    </row>
    <row r="79" spans="1:13" ht="12.75">
      <c r="A79" s="21">
        <f>протокол!AL79</f>
        <v>0</v>
      </c>
      <c r="B79" s="21">
        <f>протокол!AM79</f>
        <v>0</v>
      </c>
      <c r="C79" s="21">
        <f>протокол!AN79</f>
        <v>1</v>
      </c>
      <c r="D79" s="21">
        <f>протокол!AO79</f>
        <v>39</v>
      </c>
      <c r="K79" s="21">
        <f>IF(C79=1,D79,0)</f>
        <v>39</v>
      </c>
      <c r="L79" s="21">
        <f>IF(C79=2,D79,0)</f>
        <v>0</v>
      </c>
      <c r="M79" s="21">
        <f>B79</f>
        <v>0</v>
      </c>
    </row>
    <row r="80" spans="1:13" ht="12.75">
      <c r="A80" s="21">
        <f>протокол!AL80</f>
        <v>0</v>
      </c>
      <c r="B80" s="21">
        <f>протокол!AM80</f>
        <v>0</v>
      </c>
      <c r="C80" s="21">
        <f>протокол!AN80</f>
        <v>1</v>
      </c>
      <c r="D80" s="21">
        <f>протокол!AO80</f>
        <v>39</v>
      </c>
      <c r="K80" s="21">
        <f>IF(C80=1,D80,0)</f>
        <v>39</v>
      </c>
      <c r="L80" s="21">
        <f>IF(C80=2,D80,0)</f>
        <v>0</v>
      </c>
      <c r="M80" s="21">
        <f>B80</f>
        <v>0</v>
      </c>
    </row>
    <row r="81" spans="1:13" ht="12.75">
      <c r="A81" s="21">
        <f>протокол!AL81</f>
        <v>0</v>
      </c>
      <c r="B81" s="21">
        <f>протокол!AM81</f>
        <v>0</v>
      </c>
      <c r="C81" s="21">
        <f>протокол!AN81</f>
        <v>1</v>
      </c>
      <c r="D81" s="21">
        <f>протокол!AO81</f>
        <v>39</v>
      </c>
      <c r="K81" s="21">
        <f>IF(C81=1,D81,0)</f>
        <v>39</v>
      </c>
      <c r="L81" s="21">
        <f>IF(C81=2,D81,0)</f>
        <v>0</v>
      </c>
      <c r="M81" s="21">
        <f>B81</f>
        <v>0</v>
      </c>
    </row>
    <row r="82" spans="1:13" ht="12.75">
      <c r="A82" s="46">
        <f>протокол!AL82</f>
        <v>0</v>
      </c>
      <c r="B82" s="46">
        <f>протокол!AM82</f>
        <v>0</v>
      </c>
      <c r="C82" s="21">
        <f>протокол!AN82</f>
        <v>1</v>
      </c>
      <c r="D82" s="21">
        <f>протокол!AO82</f>
        <v>39</v>
      </c>
      <c r="K82" s="21">
        <f>IF(C82=1,D82,0)</f>
        <v>39</v>
      </c>
      <c r="L82" s="21">
        <f>IF(C82=2,D82,0)</f>
        <v>0</v>
      </c>
      <c r="M82" s="46">
        <f>B82</f>
        <v>0</v>
      </c>
    </row>
    <row r="83" spans="1:13" ht="12.75">
      <c r="A83" s="21">
        <f>протокол!AL83</f>
        <v>0</v>
      </c>
      <c r="B83" s="46">
        <f>протокол!AM83</f>
        <v>0</v>
      </c>
      <c r="C83" s="21">
        <f>протокол!AN83</f>
        <v>1</v>
      </c>
      <c r="D83" s="21">
        <f>протокол!AO83</f>
        <v>39</v>
      </c>
      <c r="K83" s="21">
        <f>IF(C83=1,D83,0)</f>
        <v>39</v>
      </c>
      <c r="L83" s="21">
        <f>IF(C83=2,D83,0)</f>
        <v>0</v>
      </c>
      <c r="M83" s="46">
        <f>B83</f>
        <v>0</v>
      </c>
    </row>
    <row r="84" spans="1:13" ht="12.75">
      <c r="A84" s="21">
        <f>протокол!AL84</f>
        <v>0</v>
      </c>
      <c r="B84" s="46">
        <f>протокол!AM84</f>
        <v>0</v>
      </c>
      <c r="C84" s="21">
        <f>протокол!AN84</f>
        <v>1</v>
      </c>
      <c r="D84" s="21">
        <f>протокол!AO84</f>
        <v>39</v>
      </c>
      <c r="K84" s="21">
        <f>IF(C84=1,D84,0)</f>
        <v>39</v>
      </c>
      <c r="L84" s="21">
        <f>IF(C84=2,D84,0)</f>
        <v>0</v>
      </c>
      <c r="M84" s="46">
        <f>B84</f>
        <v>0</v>
      </c>
    </row>
    <row r="85" spans="1:13" ht="12.75">
      <c r="A85" s="21">
        <f>протокол!AL85</f>
        <v>0</v>
      </c>
      <c r="B85" s="46">
        <f>протокол!AM85</f>
        <v>0</v>
      </c>
      <c r="C85" s="21">
        <f>протокол!AN85</f>
        <v>1</v>
      </c>
      <c r="D85" s="21">
        <f>протокол!AO85</f>
        <v>39</v>
      </c>
      <c r="K85" s="21">
        <f>IF(C85=1,D85,0)</f>
        <v>39</v>
      </c>
      <c r="L85" s="21">
        <f>IF(C85=2,D85,0)</f>
        <v>0</v>
      </c>
      <c r="M85" s="46">
        <f>B85</f>
        <v>0</v>
      </c>
    </row>
    <row r="86" spans="1:13" ht="12.75">
      <c r="A86" s="21">
        <f>протокол!AL86</f>
        <v>0</v>
      </c>
      <c r="B86" s="46">
        <f>протокол!AM86</f>
        <v>0</v>
      </c>
      <c r="C86" s="21">
        <f>протокол!AN86</f>
        <v>1</v>
      </c>
      <c r="D86" s="21">
        <f>протокол!AO86</f>
        <v>39</v>
      </c>
      <c r="K86" s="21">
        <f>IF(C86=1,D86,0)</f>
        <v>39</v>
      </c>
      <c r="L86" s="21">
        <f>IF(C86=2,D86,0)</f>
        <v>0</v>
      </c>
      <c r="M86" s="46">
        <f>B86</f>
        <v>0</v>
      </c>
    </row>
    <row r="87" spans="1:13" ht="12.75">
      <c r="A87" s="46">
        <f>протокол!AL87</f>
        <v>0</v>
      </c>
      <c r="B87" s="46">
        <f>протокол!AM87</f>
        <v>0</v>
      </c>
      <c r="C87" s="21">
        <f>протокол!AN87</f>
        <v>1</v>
      </c>
      <c r="D87" s="21">
        <f>протокол!AO87</f>
        <v>39</v>
      </c>
      <c r="K87" s="21">
        <f>IF(C87=1,D87,0)</f>
        <v>39</v>
      </c>
      <c r="L87" s="21">
        <f>IF(C87=2,D87,0)</f>
        <v>0</v>
      </c>
      <c r="M87" s="46">
        <f>B87</f>
        <v>0</v>
      </c>
    </row>
    <row r="88" spans="1:13" ht="12.75">
      <c r="A88" s="21">
        <f>протокол!AL88</f>
        <v>0</v>
      </c>
      <c r="B88" s="46">
        <f>протокол!AM88</f>
        <v>0</v>
      </c>
      <c r="C88" s="21">
        <f>протокол!AN88</f>
        <v>1</v>
      </c>
      <c r="D88" s="21">
        <f>протокол!AO88</f>
        <v>39</v>
      </c>
      <c r="K88" s="21">
        <f>IF(C88=1,D88,0)</f>
        <v>39</v>
      </c>
      <c r="L88" s="21">
        <f>IF(C88=2,D88,0)</f>
        <v>0</v>
      </c>
      <c r="M88" s="46">
        <f>B88</f>
        <v>0</v>
      </c>
    </row>
    <row r="89" spans="1:13" ht="12.75">
      <c r="A89" s="21">
        <f>протокол!AL89</f>
        <v>0</v>
      </c>
      <c r="B89" s="46">
        <f>протокол!AM89</f>
        <v>0</v>
      </c>
      <c r="C89" s="21">
        <f>протокол!AN89</f>
        <v>1</v>
      </c>
      <c r="D89" s="21">
        <f>протокол!AO89</f>
        <v>39</v>
      </c>
      <c r="K89" s="21">
        <f>IF(C89=1,D89,0)</f>
        <v>39</v>
      </c>
      <c r="L89" s="21">
        <f>IF(C89=2,D89,0)</f>
        <v>0</v>
      </c>
      <c r="M89" s="46">
        <f>B89</f>
        <v>0</v>
      </c>
    </row>
    <row r="90" spans="1:13" ht="12.75">
      <c r="A90" s="21">
        <f>протокол!AL90</f>
        <v>0</v>
      </c>
      <c r="B90" s="46">
        <f>протокол!AM90</f>
        <v>0</v>
      </c>
      <c r="C90" s="21">
        <f>протокол!AN90</f>
        <v>1</v>
      </c>
      <c r="D90" s="21">
        <f>протокол!AO90</f>
        <v>39</v>
      </c>
      <c r="K90" s="21">
        <f>IF(C90=1,D90,0)</f>
        <v>39</v>
      </c>
      <c r="L90" s="21">
        <f>IF(C90=2,D90,0)</f>
        <v>0</v>
      </c>
      <c r="M90" s="46">
        <f>B90</f>
        <v>0</v>
      </c>
    </row>
    <row r="91" spans="1:13" ht="12.75">
      <c r="A91" s="21">
        <f>протокол!AL91</f>
        <v>0</v>
      </c>
      <c r="B91" s="46">
        <f>протокол!AM91</f>
        <v>0</v>
      </c>
      <c r="C91" s="21">
        <f>протокол!AN91</f>
        <v>1</v>
      </c>
      <c r="D91" s="21">
        <f>протокол!AO91</f>
        <v>39</v>
      </c>
      <c r="K91" s="21">
        <f>IF(C91=1,D91,0)</f>
        <v>39</v>
      </c>
      <c r="L91" s="21">
        <f>IF(C91=2,D91,0)</f>
        <v>0</v>
      </c>
      <c r="M91" s="46">
        <f>B91</f>
        <v>0</v>
      </c>
    </row>
    <row r="92" spans="1:13" ht="12.75">
      <c r="A92" s="46">
        <f>протокол!AL92</f>
        <v>0</v>
      </c>
      <c r="B92" s="46">
        <f>протокол!AM92</f>
        <v>0</v>
      </c>
      <c r="C92" s="21">
        <f>протокол!AN92</f>
        <v>1</v>
      </c>
      <c r="D92" s="21">
        <f>протокол!AO92</f>
        <v>39</v>
      </c>
      <c r="K92" s="21">
        <f>IF(C92=1,D92,0)</f>
        <v>39</v>
      </c>
      <c r="L92" s="21">
        <f>IF(C92=2,D92,0)</f>
        <v>0</v>
      </c>
      <c r="M92" s="46">
        <f>B92</f>
        <v>0</v>
      </c>
    </row>
    <row r="93" spans="1:13" ht="12.75">
      <c r="A93" s="21">
        <f>протокол!AL93</f>
        <v>0</v>
      </c>
      <c r="B93" s="46">
        <f>протокол!AM93</f>
        <v>0</v>
      </c>
      <c r="C93" s="21">
        <f>протокол!AN93</f>
        <v>1</v>
      </c>
      <c r="D93" s="21">
        <f>протокол!AO93</f>
        <v>39</v>
      </c>
      <c r="K93" s="21">
        <f>IF(C93=1,D93,0)</f>
        <v>39</v>
      </c>
      <c r="L93" s="21">
        <f>IF(C93=2,D93,0)</f>
        <v>0</v>
      </c>
      <c r="M93" s="46">
        <f>B93</f>
        <v>0</v>
      </c>
    </row>
    <row r="94" spans="1:13" ht="12.75">
      <c r="A94" s="21">
        <f>протокол!AL94</f>
        <v>0</v>
      </c>
      <c r="B94" s="46">
        <f>протокол!AM94</f>
        <v>0</v>
      </c>
      <c r="C94" s="21">
        <f>протокол!AN94</f>
        <v>1</v>
      </c>
      <c r="D94" s="21">
        <f>протокол!AO94</f>
        <v>39</v>
      </c>
      <c r="K94" s="21">
        <f>IF(C94=1,D94,0)</f>
        <v>39</v>
      </c>
      <c r="L94" s="21">
        <f>IF(C94=2,D94,0)</f>
        <v>0</v>
      </c>
      <c r="M94" s="46">
        <f>B94</f>
        <v>0</v>
      </c>
    </row>
    <row r="95" spans="1:13" ht="12.75">
      <c r="A95" s="21">
        <f>протокол!AL95</f>
        <v>0</v>
      </c>
      <c r="B95" s="46">
        <f>протокол!AM95</f>
        <v>0</v>
      </c>
      <c r="C95" s="21">
        <f>протокол!AN95</f>
        <v>1</v>
      </c>
      <c r="D95" s="21">
        <f>протокол!AO95</f>
        <v>39</v>
      </c>
      <c r="K95" s="21">
        <f>IF(C95=1,D95,0)</f>
        <v>39</v>
      </c>
      <c r="L95" s="21">
        <f>IF(C95=2,D95,0)</f>
        <v>0</v>
      </c>
      <c r="M95" s="46">
        <f>B95</f>
        <v>0</v>
      </c>
    </row>
    <row r="96" spans="1:13" ht="12.75">
      <c r="A96" s="21">
        <f>протокол!AL96</f>
        <v>0</v>
      </c>
      <c r="B96" s="46">
        <f>протокол!AM96</f>
        <v>0</v>
      </c>
      <c r="C96" s="21">
        <f>протокол!AN96</f>
        <v>1</v>
      </c>
      <c r="D96" s="21">
        <f>протокол!AO96</f>
        <v>39</v>
      </c>
      <c r="K96" s="21">
        <f>IF(C96=1,D96,0)</f>
        <v>39</v>
      </c>
      <c r="L96" s="21">
        <f>IF(C96=2,D96,0)</f>
        <v>0</v>
      </c>
      <c r="M96" s="46">
        <f>B96</f>
        <v>0</v>
      </c>
    </row>
    <row r="97" spans="1:13" ht="12.75">
      <c r="A97" s="46">
        <f>протокол!AL97</f>
        <v>0</v>
      </c>
      <c r="B97" s="46">
        <f>протокол!AM97</f>
        <v>0</v>
      </c>
      <c r="C97" s="21">
        <f>протокол!AN97</f>
        <v>1</v>
      </c>
      <c r="D97" s="21">
        <f>протокол!AO97</f>
        <v>39</v>
      </c>
      <c r="K97" s="21">
        <f>IF(C97=1,D97,0)</f>
        <v>39</v>
      </c>
      <c r="L97" s="21">
        <f>IF(C97=2,D97,0)</f>
        <v>0</v>
      </c>
      <c r="M97" s="46">
        <f>B97</f>
        <v>0</v>
      </c>
    </row>
    <row r="98" spans="1:13" ht="12.75">
      <c r="A98" s="21">
        <f>протокол!AL98</f>
        <v>0</v>
      </c>
      <c r="B98" s="46">
        <f>протокол!AM98</f>
        <v>0</v>
      </c>
      <c r="C98" s="21">
        <f>протокол!AN98</f>
        <v>1</v>
      </c>
      <c r="D98" s="21">
        <f>протокол!AO98</f>
        <v>39</v>
      </c>
      <c r="K98" s="21">
        <f>IF(C98=1,D98,0)</f>
        <v>39</v>
      </c>
      <c r="L98" s="21">
        <f>IF(C98=2,D98,0)</f>
        <v>0</v>
      </c>
      <c r="M98" s="46">
        <f>B98</f>
        <v>0</v>
      </c>
    </row>
    <row r="99" spans="1:13" ht="12.75">
      <c r="A99" s="21">
        <f>протокол!AL99</f>
        <v>0</v>
      </c>
      <c r="B99" s="46">
        <f>протокол!AM99</f>
        <v>0</v>
      </c>
      <c r="C99" s="21">
        <f>протокол!AN99</f>
        <v>1</v>
      </c>
      <c r="D99" s="21">
        <f>протокол!AO99</f>
        <v>39</v>
      </c>
      <c r="K99" s="21">
        <f>IF(C99=1,D99,0)</f>
        <v>39</v>
      </c>
      <c r="L99" s="21">
        <f>IF(C99=2,D99,0)</f>
        <v>0</v>
      </c>
      <c r="M99" s="46">
        <f>B99</f>
        <v>0</v>
      </c>
    </row>
    <row r="100" spans="1:13" ht="12.75">
      <c r="A100" s="21">
        <f>протокол!AL100</f>
        <v>0</v>
      </c>
      <c r="B100" s="46">
        <f>протокол!AM100</f>
        <v>0</v>
      </c>
      <c r="C100" s="21">
        <f>протокол!AN100</f>
        <v>1</v>
      </c>
      <c r="D100" s="21">
        <f>протокол!AO100</f>
        <v>39</v>
      </c>
      <c r="K100" s="21">
        <f>IF(C100=1,D100,0)</f>
        <v>39</v>
      </c>
      <c r="L100" s="21">
        <f>IF(C100=2,D100,0)</f>
        <v>0</v>
      </c>
      <c r="M100" s="46">
        <f>B100</f>
        <v>0</v>
      </c>
    </row>
    <row r="101" spans="1:13" ht="12.75">
      <c r="A101" s="21">
        <f>протокол!AL101</f>
        <v>0</v>
      </c>
      <c r="B101" s="21">
        <f>протокол!AM101</f>
        <v>0</v>
      </c>
      <c r="C101" s="21">
        <f>протокол!AN101</f>
        <v>1</v>
      </c>
      <c r="D101" s="21">
        <f>протокол!AO101</f>
        <v>39</v>
      </c>
      <c r="K101" s="21">
        <f>IF(C101=1,D101,0)</f>
        <v>39</v>
      </c>
      <c r="L101" s="21">
        <f>IF(C101=2,D101,0)</f>
        <v>0</v>
      </c>
      <c r="M101" s="21">
        <f>B101</f>
        <v>0</v>
      </c>
    </row>
    <row r="102" spans="1:13" ht="12.75">
      <c r="A102" s="46">
        <f>протокол!AL102</f>
        <v>0</v>
      </c>
      <c r="B102" s="46">
        <f>протокол!AM102</f>
        <v>0</v>
      </c>
      <c r="C102" s="21">
        <f>протокол!AN102</f>
        <v>1</v>
      </c>
      <c r="D102" s="21">
        <f>протокол!AO102</f>
        <v>39</v>
      </c>
      <c r="K102" s="21">
        <f>IF(C102=1,D102,0)</f>
        <v>39</v>
      </c>
      <c r="L102" s="21">
        <f>IF(C102=2,D102,0)</f>
        <v>0</v>
      </c>
      <c r="M102" s="46">
        <f>B102</f>
        <v>0</v>
      </c>
    </row>
    <row r="103" spans="1:13" ht="12.75">
      <c r="A103" s="21">
        <f>протокол!AL103</f>
        <v>0</v>
      </c>
      <c r="B103" s="21">
        <f>протокол!AM103</f>
        <v>0</v>
      </c>
      <c r="C103" s="21">
        <f>протокол!AN103</f>
        <v>1</v>
      </c>
      <c r="D103" s="21">
        <f>протокол!AO103</f>
        <v>39</v>
      </c>
      <c r="K103" s="21">
        <f>IF(C103=1,D103,0)</f>
        <v>39</v>
      </c>
      <c r="L103" s="21">
        <f>IF(C103=2,D103,0)</f>
        <v>0</v>
      </c>
      <c r="M103" s="21">
        <f>B103</f>
        <v>0</v>
      </c>
    </row>
    <row r="104" spans="1:13" ht="12.75">
      <c r="A104" s="21">
        <f>протокол!AL104</f>
        <v>0</v>
      </c>
      <c r="B104" s="21">
        <f>протокол!AM104</f>
        <v>0</v>
      </c>
      <c r="C104" s="21">
        <f>протокол!AN104</f>
        <v>1</v>
      </c>
      <c r="D104" s="21">
        <f>протокол!AO104</f>
        <v>39</v>
      </c>
      <c r="K104" s="21">
        <f>IF(C104=1,D104,0)</f>
        <v>39</v>
      </c>
      <c r="L104" s="21">
        <f>IF(C104=2,D104,0)</f>
        <v>0</v>
      </c>
      <c r="M104" s="21">
        <f>B104</f>
        <v>0</v>
      </c>
    </row>
    <row r="105" spans="1:13" ht="12.75">
      <c r="A105" s="21">
        <f>протокол!AL105</f>
        <v>0</v>
      </c>
      <c r="B105" s="21">
        <f>протокол!AM105</f>
        <v>0</v>
      </c>
      <c r="C105" s="21">
        <f>протокол!AN105</f>
        <v>1</v>
      </c>
      <c r="D105" s="21">
        <f>протокол!AO105</f>
        <v>39</v>
      </c>
      <c r="K105" s="21">
        <f>IF(C105=1,D105,0)</f>
        <v>39</v>
      </c>
      <c r="L105" s="21">
        <f>IF(C105=2,D105,0)</f>
        <v>0</v>
      </c>
      <c r="M105" s="21">
        <f>B105</f>
        <v>0</v>
      </c>
    </row>
    <row r="106" spans="1:13" ht="12.75">
      <c r="A106" s="21">
        <f>протокол!AL106</f>
        <v>0</v>
      </c>
      <c r="B106" s="21">
        <f>протокол!AM106</f>
        <v>0</v>
      </c>
      <c r="C106" s="21">
        <f>протокол!AN106</f>
        <v>1</v>
      </c>
      <c r="D106" s="21">
        <f>протокол!AO106</f>
        <v>39</v>
      </c>
      <c r="K106" s="21">
        <f>IF(C106=1,D106,0)</f>
        <v>39</v>
      </c>
      <c r="L106" s="21">
        <f>IF(C106=2,D106,0)</f>
        <v>0</v>
      </c>
      <c r="M106" s="21">
        <f>B106</f>
        <v>0</v>
      </c>
    </row>
    <row r="107" spans="1:13" ht="12.75">
      <c r="A107" s="46">
        <f>протокол!AL107</f>
        <v>0</v>
      </c>
      <c r="B107" s="46">
        <f>протокол!AM107</f>
        <v>0</v>
      </c>
      <c r="C107" s="21">
        <f>протокол!AN107</f>
        <v>1</v>
      </c>
      <c r="D107" s="21">
        <f>протокол!AO107</f>
        <v>39</v>
      </c>
      <c r="K107" s="21">
        <f>IF(C107=1,D107,0)</f>
        <v>39</v>
      </c>
      <c r="L107" s="21">
        <f>IF(C107=2,D107,0)</f>
        <v>0</v>
      </c>
      <c r="M107" s="46">
        <f>B107</f>
        <v>0</v>
      </c>
    </row>
    <row r="108" spans="1:13" ht="12.75">
      <c r="A108" s="21">
        <f>протокол!AL108</f>
        <v>0</v>
      </c>
      <c r="B108" s="46">
        <f>протокол!AM108</f>
        <v>0</v>
      </c>
      <c r="C108" s="21">
        <f>протокол!AN108</f>
        <v>1</v>
      </c>
      <c r="D108" s="21">
        <f>протокол!AO108</f>
        <v>39</v>
      </c>
      <c r="K108" s="21">
        <f>IF(C108=1,D108,0)</f>
        <v>39</v>
      </c>
      <c r="L108" s="21">
        <f>IF(C108=2,D108,0)</f>
        <v>0</v>
      </c>
      <c r="M108" s="46">
        <f>B108</f>
        <v>0</v>
      </c>
    </row>
    <row r="109" spans="1:13" ht="12.75">
      <c r="A109" s="21">
        <f>протокол!AL109</f>
        <v>0</v>
      </c>
      <c r="B109" s="46">
        <f>протокол!AM109</f>
        <v>0</v>
      </c>
      <c r="C109" s="21">
        <f>протокол!AN109</f>
        <v>1</v>
      </c>
      <c r="D109" s="21">
        <f>протокол!AO109</f>
        <v>39</v>
      </c>
      <c r="K109" s="21">
        <f>IF(C109=1,D109,0)</f>
        <v>39</v>
      </c>
      <c r="L109" s="21">
        <f>IF(C109=2,D109,0)</f>
        <v>0</v>
      </c>
      <c r="M109" s="46">
        <f>B109</f>
        <v>0</v>
      </c>
    </row>
    <row r="110" spans="1:13" ht="12.75">
      <c r="A110" s="21">
        <f>протокол!AL110</f>
        <v>0</v>
      </c>
      <c r="B110" s="46">
        <f>протокол!AM110</f>
        <v>0</v>
      </c>
      <c r="C110" s="21">
        <f>протокол!AN110</f>
        <v>1</v>
      </c>
      <c r="D110" s="21">
        <f>протокол!AO110</f>
        <v>39</v>
      </c>
      <c r="K110" s="21">
        <f>IF(C110=1,D110,0)</f>
        <v>39</v>
      </c>
      <c r="L110" s="21">
        <f>IF(C110=2,D110,0)</f>
        <v>0</v>
      </c>
      <c r="M110" s="46">
        <f>B110</f>
        <v>0</v>
      </c>
    </row>
    <row r="111" spans="1:13" ht="12.75">
      <c r="A111" s="21">
        <f>протокол!AL111</f>
        <v>0</v>
      </c>
      <c r="B111" s="21">
        <f>протокол!AM111</f>
        <v>0</v>
      </c>
      <c r="C111" s="21">
        <f>протокол!AN111</f>
        <v>1</v>
      </c>
      <c r="D111" s="21">
        <f>протокол!AO111</f>
        <v>39</v>
      </c>
      <c r="K111" s="21">
        <f>IF(C111=1,D111,0)</f>
        <v>39</v>
      </c>
      <c r="L111" s="21">
        <f>IF(C111=2,D111,0)</f>
        <v>0</v>
      </c>
      <c r="M111" s="21">
        <f>B111</f>
        <v>0</v>
      </c>
    </row>
    <row r="112" spans="1:13" ht="12.75">
      <c r="A112" s="21">
        <f>протокол!AL112</f>
        <v>0</v>
      </c>
      <c r="B112" s="21">
        <f>протокол!AM112</f>
        <v>0</v>
      </c>
      <c r="C112" s="21">
        <f>протокол!AN112</f>
        <v>1</v>
      </c>
      <c r="D112" s="21">
        <f>протокол!AO112</f>
        <v>39</v>
      </c>
      <c r="K112" s="21">
        <f>IF(C112=1,D112,0)</f>
        <v>39</v>
      </c>
      <c r="L112" s="21">
        <f>IF(C112=2,D112,0)</f>
        <v>0</v>
      </c>
      <c r="M112" s="21">
        <f>B112</f>
        <v>0</v>
      </c>
    </row>
    <row r="113" spans="1:13" ht="12.75">
      <c r="A113" s="21">
        <f>протокол!AL113</f>
        <v>0</v>
      </c>
      <c r="B113" s="21">
        <f>протокол!AM113</f>
        <v>0</v>
      </c>
      <c r="C113" s="21">
        <f>протокол!AN113</f>
        <v>1</v>
      </c>
      <c r="D113" s="21">
        <f>протокол!AO113</f>
        <v>39</v>
      </c>
      <c r="K113" s="21">
        <f>IF(C113=1,D113,0)</f>
        <v>39</v>
      </c>
      <c r="L113" s="21">
        <f>IF(C113=2,D113,0)</f>
        <v>0</v>
      </c>
      <c r="M113" s="21">
        <f>B113</f>
        <v>0</v>
      </c>
    </row>
    <row r="114" spans="1:13" ht="12.75">
      <c r="A114" s="21">
        <f>протокол!AL114</f>
        <v>0</v>
      </c>
      <c r="B114" s="21">
        <f>протокол!AM114</f>
        <v>0</v>
      </c>
      <c r="C114" s="21">
        <f>протокол!AN114</f>
        <v>1</v>
      </c>
      <c r="D114" s="21">
        <f>протокол!AO114</f>
        <v>39</v>
      </c>
      <c r="K114" s="21">
        <f>IF(C114=1,D114,0)</f>
        <v>39</v>
      </c>
      <c r="L114" s="21">
        <f>IF(C114=2,D114,0)</f>
        <v>0</v>
      </c>
      <c r="M114" s="21">
        <f>B114</f>
        <v>0</v>
      </c>
    </row>
    <row r="115" spans="1:13" ht="12.75">
      <c r="A115" s="21">
        <f>протокол!AL115</f>
        <v>0</v>
      </c>
      <c r="B115" s="21">
        <f>протокол!AM115</f>
        <v>0</v>
      </c>
      <c r="C115" s="21">
        <f>протокол!AN115</f>
        <v>1</v>
      </c>
      <c r="D115" s="21">
        <f>протокол!AO115</f>
        <v>39</v>
      </c>
      <c r="K115" s="21">
        <f>IF(C115=1,D115,0)</f>
        <v>39</v>
      </c>
      <c r="L115" s="21">
        <f>IF(C115=2,D115,0)</f>
        <v>0</v>
      </c>
      <c r="M115" s="21">
        <f>B115</f>
        <v>0</v>
      </c>
    </row>
    <row r="116" spans="1:13" ht="12.75">
      <c r="A116" s="21">
        <f>протокол!AL116</f>
        <v>0</v>
      </c>
      <c r="B116" s="21">
        <f>протокол!AM116</f>
        <v>0</v>
      </c>
      <c r="C116" s="21">
        <f>протокол!AN116</f>
        <v>1</v>
      </c>
      <c r="D116" s="21">
        <f>протокол!AO116</f>
        <v>39</v>
      </c>
      <c r="K116" s="21">
        <f>IF(C116=1,D116,0)</f>
        <v>39</v>
      </c>
      <c r="L116" s="21">
        <f>IF(C116=2,D116,0)</f>
        <v>0</v>
      </c>
      <c r="M116" s="21">
        <f>B116</f>
        <v>0</v>
      </c>
    </row>
    <row r="117" spans="1:13" ht="12.75">
      <c r="A117" s="21">
        <f>протокол!AL117</f>
        <v>0</v>
      </c>
      <c r="B117" s="21">
        <f>протокол!AM117</f>
        <v>0</v>
      </c>
      <c r="C117" s="21">
        <f>протокол!AN117</f>
        <v>1</v>
      </c>
      <c r="D117" s="21">
        <f>протокол!AO117</f>
        <v>39</v>
      </c>
      <c r="K117" s="21">
        <f>IF(C117=1,D117,0)</f>
        <v>39</v>
      </c>
      <c r="L117" s="21">
        <f>IF(C117=2,D117,0)</f>
        <v>0</v>
      </c>
      <c r="M117" s="21">
        <f>B117</f>
        <v>0</v>
      </c>
    </row>
    <row r="118" spans="1:13" ht="12.75">
      <c r="A118" s="21">
        <f>протокол!AL118</f>
        <v>0</v>
      </c>
      <c r="B118" s="21">
        <f>протокол!AM118</f>
        <v>0</v>
      </c>
      <c r="C118" s="21">
        <f>протокол!AN118</f>
        <v>1</v>
      </c>
      <c r="D118" s="21">
        <f>протокол!AO118</f>
        <v>39</v>
      </c>
      <c r="K118" s="21">
        <f>IF(C118=1,D118,0)</f>
        <v>39</v>
      </c>
      <c r="L118" s="21">
        <f>IF(C118=2,D118,0)</f>
        <v>0</v>
      </c>
      <c r="M118" s="21">
        <f>B118</f>
        <v>0</v>
      </c>
    </row>
    <row r="119" spans="1:13" ht="12.75">
      <c r="A119" s="21">
        <f>протокол!AL119</f>
        <v>0</v>
      </c>
      <c r="B119" s="21">
        <f>протокол!AM119</f>
        <v>0</v>
      </c>
      <c r="C119" s="21">
        <f>протокол!AN119</f>
        <v>1</v>
      </c>
      <c r="D119" s="21">
        <f>протокол!AO119</f>
        <v>39</v>
      </c>
      <c r="K119" s="21">
        <f>IF(C119=1,D119,0)</f>
        <v>39</v>
      </c>
      <c r="L119" s="21">
        <f>IF(C119=2,D119,0)</f>
        <v>0</v>
      </c>
      <c r="M119" s="21">
        <f>B119</f>
        <v>0</v>
      </c>
    </row>
    <row r="120" spans="1:13" ht="12.75">
      <c r="A120" s="21">
        <f>протокол!AL120</f>
        <v>0</v>
      </c>
      <c r="B120" s="21">
        <f>протокол!AM120</f>
        <v>0</v>
      </c>
      <c r="C120" s="21">
        <f>протокол!AN120</f>
        <v>1</v>
      </c>
      <c r="D120" s="21">
        <f>протокол!AO120</f>
        <v>39</v>
      </c>
      <c r="K120" s="21">
        <f>IF(C120=1,D120,0)</f>
        <v>39</v>
      </c>
      <c r="L120" s="21">
        <f>IF(C120=2,D120,0)</f>
        <v>0</v>
      </c>
      <c r="M120" s="21">
        <f>B120</f>
        <v>0</v>
      </c>
    </row>
    <row r="121" spans="1:13" ht="12.75">
      <c r="A121" s="21">
        <f>протокол!AL121</f>
        <v>0</v>
      </c>
      <c r="B121" s="21">
        <f>протокол!AM121</f>
        <v>0</v>
      </c>
      <c r="C121" s="21">
        <f>протокол!AN121</f>
        <v>1</v>
      </c>
      <c r="D121" s="21">
        <f>протокол!AO121</f>
        <v>39</v>
      </c>
      <c r="K121" s="21">
        <f>IF(C121=1,D121,0)</f>
        <v>39</v>
      </c>
      <c r="L121" s="21">
        <f>IF(C121=2,D121,0)</f>
        <v>0</v>
      </c>
      <c r="M121" s="21">
        <f>B121</f>
        <v>0</v>
      </c>
    </row>
    <row r="122" spans="1:13" ht="12.75">
      <c r="A122" s="21">
        <f>протокол!AL122</f>
        <v>0</v>
      </c>
      <c r="B122" s="21">
        <f>протокол!AM122</f>
        <v>0</v>
      </c>
      <c r="C122" s="21">
        <f>протокол!AN122</f>
        <v>1</v>
      </c>
      <c r="D122" s="21">
        <f>протокол!AO122</f>
        <v>39</v>
      </c>
      <c r="K122" s="21">
        <f>IF(C122=1,D122,0)</f>
        <v>39</v>
      </c>
      <c r="L122" s="21">
        <f>IF(C122=2,D122,0)</f>
        <v>0</v>
      </c>
      <c r="M122" s="21">
        <f>B122</f>
        <v>0</v>
      </c>
    </row>
    <row r="123" spans="1:13" ht="12.75">
      <c r="A123" s="21">
        <f>протокол!AL123</f>
        <v>0</v>
      </c>
      <c r="B123" s="21">
        <f>протокол!AM123</f>
        <v>0</v>
      </c>
      <c r="C123" s="21">
        <f>протокол!AN123</f>
        <v>1</v>
      </c>
      <c r="D123" s="21">
        <f>протокол!AO123</f>
        <v>39</v>
      </c>
      <c r="K123" s="21">
        <f>IF(C123=1,D123,0)</f>
        <v>39</v>
      </c>
      <c r="L123" s="21">
        <f>IF(C123=2,D123,0)</f>
        <v>0</v>
      </c>
      <c r="M123" s="21">
        <f>B123</f>
        <v>0</v>
      </c>
    </row>
    <row r="124" spans="1:13" ht="12.75">
      <c r="A124" s="21">
        <f>протокол!AL124</f>
        <v>0</v>
      </c>
      <c r="B124" s="21">
        <f>протокол!AM124</f>
        <v>0</v>
      </c>
      <c r="C124" s="21">
        <f>протокол!AN124</f>
        <v>1</v>
      </c>
      <c r="D124" s="21">
        <f>протокол!AO124</f>
        <v>39</v>
      </c>
      <c r="K124" s="21">
        <f>IF(C124=1,D124,0)</f>
        <v>39</v>
      </c>
      <c r="L124" s="21">
        <f>IF(C124=2,D124,0)</f>
        <v>0</v>
      </c>
      <c r="M124" s="21">
        <f>B124</f>
        <v>0</v>
      </c>
    </row>
    <row r="125" spans="1:13" ht="12.75">
      <c r="A125" s="21">
        <f>протокол!AL125</f>
        <v>0</v>
      </c>
      <c r="B125" s="21">
        <f>протокол!AM125</f>
        <v>0</v>
      </c>
      <c r="C125" s="21">
        <f>протокол!AN125</f>
        <v>1</v>
      </c>
      <c r="D125" s="21">
        <f>протокол!AO125</f>
        <v>39</v>
      </c>
      <c r="K125" s="21">
        <f>IF(C125=1,D125,0)</f>
        <v>39</v>
      </c>
      <c r="L125" s="21">
        <f>IF(C125=2,D125,0)</f>
        <v>0</v>
      </c>
      <c r="M125" s="21">
        <f>B125</f>
        <v>0</v>
      </c>
    </row>
    <row r="126" spans="1:13" ht="12.75">
      <c r="A126" s="21">
        <f>протокол!AL126</f>
        <v>0</v>
      </c>
      <c r="B126" s="21">
        <f>протокол!AM126</f>
        <v>0</v>
      </c>
      <c r="C126" s="21">
        <f>протокол!AN126</f>
        <v>1</v>
      </c>
      <c r="D126" s="21">
        <f>протокол!AO126</f>
        <v>39</v>
      </c>
      <c r="K126" s="21">
        <f>IF(C126=1,D126,0)</f>
        <v>39</v>
      </c>
      <c r="L126" s="21">
        <f>IF(C126=2,D126,0)</f>
        <v>0</v>
      </c>
      <c r="M126" s="21">
        <f>B126</f>
        <v>0</v>
      </c>
    </row>
    <row r="127" spans="1:13" ht="12.75">
      <c r="A127" s="21">
        <f>протокол!AL127</f>
        <v>26</v>
      </c>
      <c r="B127" s="21">
        <f>протокол!AM127</f>
        <v>0</v>
      </c>
      <c r="C127" s="21">
        <f>протокол!AN127</f>
        <v>1</v>
      </c>
      <c r="D127" s="21">
        <f>протокол!AO127</f>
        <v>39</v>
      </c>
      <c r="K127" s="21">
        <f>IF(C127=1,D127,0)</f>
        <v>39</v>
      </c>
      <c r="L127" s="21">
        <f>IF(C127=2,D127,0)</f>
        <v>0</v>
      </c>
      <c r="M127" s="21">
        <f>B127</f>
        <v>0</v>
      </c>
    </row>
    <row r="128" spans="1:13" ht="12.75">
      <c r="A128" s="21">
        <f>протокол!AL128</f>
        <v>0</v>
      </c>
      <c r="B128" s="21">
        <f>протокол!AM128</f>
        <v>0</v>
      </c>
      <c r="C128" s="21">
        <f>протокол!AN128</f>
        <v>1</v>
      </c>
      <c r="D128" s="21">
        <f>протокол!AO128</f>
        <v>39</v>
      </c>
      <c r="K128" s="21">
        <f>IF(C128=1,D128,0)</f>
        <v>39</v>
      </c>
      <c r="L128" s="21">
        <f>IF(C128=2,D128,0)</f>
        <v>0</v>
      </c>
      <c r="M128" s="21">
        <f>B128</f>
        <v>0</v>
      </c>
    </row>
    <row r="129" spans="1:13" ht="12.75">
      <c r="A129" s="21">
        <f>протокол!AL129</f>
        <v>0</v>
      </c>
      <c r="B129" s="21">
        <f>протокол!AM129</f>
        <v>0</v>
      </c>
      <c r="C129" s="21">
        <f>протокол!AN129</f>
        <v>1</v>
      </c>
      <c r="D129" s="21">
        <f>протокол!AO129</f>
        <v>39</v>
      </c>
      <c r="K129" s="21">
        <f>IF(C129=1,D129,0)</f>
        <v>39</v>
      </c>
      <c r="L129" s="21">
        <f>IF(C129=2,D129,0)</f>
        <v>0</v>
      </c>
      <c r="M129" s="21">
        <f>B129</f>
        <v>0</v>
      </c>
    </row>
    <row r="130" spans="1:13" ht="12.75">
      <c r="A130" s="21">
        <f>протокол!AL130</f>
        <v>0</v>
      </c>
      <c r="B130" s="21">
        <f>протокол!AM130</f>
        <v>0</v>
      </c>
      <c r="C130" s="21">
        <f>протокол!AN130</f>
        <v>1</v>
      </c>
      <c r="D130" s="21">
        <f>протокол!AO130</f>
        <v>39</v>
      </c>
      <c r="K130" s="21">
        <f>IF(C130=1,D130,0)</f>
        <v>39</v>
      </c>
      <c r="L130" s="21">
        <f>IF(C130=2,D130,0)</f>
        <v>0</v>
      </c>
      <c r="M130" s="21">
        <f>B130</f>
        <v>0</v>
      </c>
    </row>
    <row r="131" spans="1:13" ht="12.75">
      <c r="A131" s="21">
        <f>протокол!AL131</f>
        <v>0</v>
      </c>
      <c r="B131" s="21">
        <f>протокол!AM131</f>
        <v>0</v>
      </c>
      <c r="C131" s="21">
        <f>протокол!AN131</f>
        <v>1</v>
      </c>
      <c r="D131" s="21">
        <f>протокол!AO131</f>
        <v>39</v>
      </c>
      <c r="K131" s="21">
        <f>IF(C131=1,D131,0)</f>
        <v>39</v>
      </c>
      <c r="L131" s="21">
        <f>IF(C131=2,D131,0)</f>
        <v>0</v>
      </c>
      <c r="M131" s="21">
        <f>B131</f>
        <v>0</v>
      </c>
    </row>
    <row r="132" spans="1:13" ht="12.75">
      <c r="A132" s="21">
        <f>протокол!AL132</f>
        <v>27</v>
      </c>
      <c r="B132" s="21">
        <f>протокол!AM132</f>
        <v>0</v>
      </c>
      <c r="C132" s="21">
        <f>протокол!AN132</f>
        <v>1</v>
      </c>
      <c r="D132" s="21">
        <f>протокол!AO132</f>
        <v>39</v>
      </c>
      <c r="K132" s="21">
        <f>IF(C132=1,D132,0)</f>
        <v>39</v>
      </c>
      <c r="L132" s="21">
        <f>IF(C132=2,D132,0)</f>
        <v>0</v>
      </c>
      <c r="M132" s="21">
        <f>B132</f>
        <v>0</v>
      </c>
    </row>
    <row r="133" spans="1:13" ht="12.75">
      <c r="A133" s="21">
        <f>протокол!AL133</f>
        <v>0</v>
      </c>
      <c r="B133" s="21">
        <f>протокол!AM133</f>
        <v>0</v>
      </c>
      <c r="C133" s="21">
        <f>протокол!AN133</f>
        <v>1</v>
      </c>
      <c r="D133" s="21">
        <f>протокол!AO133</f>
        <v>39</v>
      </c>
      <c r="K133" s="21">
        <f>IF(C133=1,D133,0)</f>
        <v>39</v>
      </c>
      <c r="L133" s="21">
        <f>IF(C133=2,D133,0)</f>
        <v>0</v>
      </c>
      <c r="M133" s="21">
        <f>B133</f>
        <v>0</v>
      </c>
    </row>
    <row r="134" spans="1:13" ht="12.75">
      <c r="A134" s="21">
        <f>протокол!AL134</f>
        <v>0</v>
      </c>
      <c r="B134" s="21">
        <f>протокол!AM134</f>
        <v>0</v>
      </c>
      <c r="C134" s="21">
        <f>протокол!AN134</f>
        <v>1</v>
      </c>
      <c r="D134" s="21">
        <f>протокол!AO134</f>
        <v>39</v>
      </c>
      <c r="K134" s="21">
        <f>IF(C134=1,D134,0)</f>
        <v>39</v>
      </c>
      <c r="L134" s="21">
        <f>IF(C134=2,D134,0)</f>
        <v>0</v>
      </c>
      <c r="M134" s="21">
        <f>B134</f>
        <v>0</v>
      </c>
    </row>
    <row r="135" spans="1:13" ht="12.75">
      <c r="A135" s="21">
        <f>протокол!AL135</f>
        <v>0</v>
      </c>
      <c r="B135" s="21">
        <f>протокол!AM135</f>
        <v>0</v>
      </c>
      <c r="C135" s="21">
        <f>протокол!AN135</f>
        <v>1</v>
      </c>
      <c r="D135" s="21">
        <f>протокол!AO135</f>
        <v>39</v>
      </c>
      <c r="K135" s="21">
        <f>IF(C135=1,D135,0)</f>
        <v>39</v>
      </c>
      <c r="L135" s="21">
        <f>IF(C135=2,D135,0)</f>
        <v>0</v>
      </c>
      <c r="M135" s="21">
        <f>B135</f>
        <v>0</v>
      </c>
    </row>
    <row r="136" spans="1:13" ht="12.75">
      <c r="A136" s="21">
        <f>протокол!AL136</f>
        <v>0</v>
      </c>
      <c r="B136" s="21">
        <f>протокол!AM136</f>
        <v>0</v>
      </c>
      <c r="C136" s="21">
        <f>протокол!AN136</f>
        <v>1</v>
      </c>
      <c r="D136" s="21">
        <f>протокол!AO136</f>
        <v>39</v>
      </c>
      <c r="K136" s="21">
        <f>IF(C136=1,D136,0)</f>
        <v>39</v>
      </c>
      <c r="L136" s="21">
        <f>IF(C136=2,D136,0)</f>
        <v>0</v>
      </c>
      <c r="M136" s="21">
        <f>B136</f>
        <v>0</v>
      </c>
    </row>
    <row r="137" spans="1:13" ht="12.75">
      <c r="A137" s="21">
        <f>протокол!AL137</f>
        <v>28</v>
      </c>
      <c r="B137" s="21">
        <f>протокол!AM137</f>
        <v>0</v>
      </c>
      <c r="C137" s="21">
        <f>протокол!AN137</f>
        <v>1</v>
      </c>
      <c r="D137" s="21">
        <f>протокол!AO137</f>
        <v>39</v>
      </c>
      <c r="K137" s="21">
        <f>IF(C137=1,D137,0)</f>
        <v>39</v>
      </c>
      <c r="L137" s="21">
        <f>IF(C137=2,D137,0)</f>
        <v>0</v>
      </c>
      <c r="M137" s="21">
        <f>B137</f>
        <v>0</v>
      </c>
    </row>
    <row r="138" spans="1:13" ht="12.75">
      <c r="A138" s="21">
        <f>протокол!AL138</f>
        <v>0</v>
      </c>
      <c r="B138" s="21">
        <f>протокол!AM138</f>
        <v>0</v>
      </c>
      <c r="C138" s="21">
        <f>протокол!AN138</f>
        <v>1</v>
      </c>
      <c r="D138" s="21">
        <f>протокол!AO138</f>
        <v>39</v>
      </c>
      <c r="K138" s="21">
        <f>IF(C138=1,D138,0)</f>
        <v>39</v>
      </c>
      <c r="L138" s="21">
        <f>IF(C138=2,D138,0)</f>
        <v>0</v>
      </c>
      <c r="M138" s="21">
        <f>B138</f>
        <v>0</v>
      </c>
    </row>
    <row r="139" spans="1:13" ht="12.75">
      <c r="A139" s="21">
        <f>протокол!AL139</f>
        <v>0</v>
      </c>
      <c r="B139" s="21">
        <f>протокол!AM139</f>
        <v>0</v>
      </c>
      <c r="C139" s="21">
        <f>протокол!AN139</f>
        <v>1</v>
      </c>
      <c r="D139" s="21">
        <f>протокол!AO139</f>
        <v>39</v>
      </c>
      <c r="K139" s="21">
        <f>IF(C139=1,D139,0)</f>
        <v>39</v>
      </c>
      <c r="L139" s="21">
        <f>IF(C139=2,D139,0)</f>
        <v>0</v>
      </c>
      <c r="M139" s="21">
        <f>B139</f>
        <v>0</v>
      </c>
    </row>
    <row r="140" spans="1:13" ht="12.75">
      <c r="A140" s="21">
        <f>протокол!AL140</f>
        <v>0</v>
      </c>
      <c r="B140" s="21">
        <f>протокол!AM140</f>
        <v>0</v>
      </c>
      <c r="C140" s="21">
        <f>протокол!AN140</f>
        <v>1</v>
      </c>
      <c r="D140" s="21">
        <f>протокол!AO140</f>
        <v>39</v>
      </c>
      <c r="K140" s="21">
        <f>IF(C140=1,D140,0)</f>
        <v>39</v>
      </c>
      <c r="L140" s="21">
        <f>IF(C140=2,D140,0)</f>
        <v>0</v>
      </c>
      <c r="M140" s="21">
        <f>B140</f>
        <v>0</v>
      </c>
    </row>
    <row r="141" spans="1:13" ht="12.75">
      <c r="A141" s="21">
        <f>протокол!AL141</f>
        <v>0</v>
      </c>
      <c r="B141" s="21">
        <f>протокол!AM141</f>
        <v>0</v>
      </c>
      <c r="C141" s="21">
        <f>протокол!AN141</f>
        <v>1</v>
      </c>
      <c r="D141" s="21">
        <f>протокол!AO141</f>
        <v>39</v>
      </c>
      <c r="K141" s="21">
        <f>IF(C141=1,D141,0)</f>
        <v>39</v>
      </c>
      <c r="L141" s="21">
        <f>IF(C141=2,D141,0)</f>
        <v>0</v>
      </c>
      <c r="M141" s="21">
        <f>B141</f>
        <v>0</v>
      </c>
    </row>
    <row r="142" spans="1:13" ht="12.75">
      <c r="A142" s="21">
        <f>протокол!AL142</f>
        <v>29</v>
      </c>
      <c r="B142" s="21">
        <f>протокол!AM142</f>
        <v>0</v>
      </c>
      <c r="C142" s="21">
        <f>протокол!AN142</f>
        <v>1</v>
      </c>
      <c r="D142" s="21">
        <f>протокол!AO142</f>
        <v>39</v>
      </c>
      <c r="K142" s="21">
        <f>IF(C142=1,D142,0)</f>
        <v>39</v>
      </c>
      <c r="L142" s="21">
        <f>IF(C142=2,D142,0)</f>
        <v>0</v>
      </c>
      <c r="M142" s="21">
        <f>B142</f>
        <v>0</v>
      </c>
    </row>
    <row r="143" spans="1:13" ht="12.75">
      <c r="A143" s="21">
        <f>протокол!AL143</f>
        <v>0</v>
      </c>
      <c r="B143" s="21">
        <f>протокол!AM143</f>
        <v>0</v>
      </c>
      <c r="C143" s="21">
        <f>протокол!AN143</f>
        <v>1</v>
      </c>
      <c r="D143" s="21">
        <f>протокол!AO143</f>
        <v>39</v>
      </c>
      <c r="K143" s="21">
        <f>IF(C143=1,D143,0)</f>
        <v>39</v>
      </c>
      <c r="L143" s="21">
        <f>IF(C143=2,D143,0)</f>
        <v>0</v>
      </c>
      <c r="M143" s="21">
        <f>B143</f>
        <v>0</v>
      </c>
    </row>
    <row r="144" spans="1:13" ht="12.75">
      <c r="A144" s="21">
        <f>протокол!AL144</f>
        <v>0</v>
      </c>
      <c r="B144" s="21">
        <f>протокол!AM144</f>
        <v>0</v>
      </c>
      <c r="C144" s="21">
        <f>протокол!AN144</f>
        <v>1</v>
      </c>
      <c r="D144" s="21">
        <f>протокол!AO144</f>
        <v>39</v>
      </c>
      <c r="K144" s="21">
        <f>IF(C144=1,D144,0)</f>
        <v>39</v>
      </c>
      <c r="L144" s="21">
        <f>IF(C144=2,D144,0)</f>
        <v>0</v>
      </c>
      <c r="M144" s="21">
        <f>B144</f>
        <v>0</v>
      </c>
    </row>
    <row r="145" spans="1:13" ht="12.75">
      <c r="A145" s="21">
        <f>протокол!AL145</f>
        <v>0</v>
      </c>
      <c r="B145" s="21">
        <f>протокол!AM145</f>
        <v>0</v>
      </c>
      <c r="C145" s="21">
        <f>протокол!AN145</f>
        <v>1</v>
      </c>
      <c r="D145" s="21">
        <f>протокол!AO145</f>
        <v>39</v>
      </c>
      <c r="K145" s="21">
        <f>IF(C145=1,D145,0)</f>
        <v>39</v>
      </c>
      <c r="L145" s="21">
        <f>IF(C145=2,D145,0)</f>
        <v>0</v>
      </c>
      <c r="M145" s="21">
        <f>B145</f>
        <v>0</v>
      </c>
    </row>
    <row r="146" spans="1:13" ht="12.75">
      <c r="A146" s="21">
        <f>протокол!AL146</f>
        <v>0</v>
      </c>
      <c r="B146" s="21">
        <f>протокол!AM146</f>
        <v>0</v>
      </c>
      <c r="C146" s="21">
        <f>протокол!AN146</f>
        <v>1</v>
      </c>
      <c r="D146" s="21">
        <f>протокол!AO146</f>
        <v>39</v>
      </c>
      <c r="K146" s="21">
        <f>IF(C146=1,D146,0)</f>
        <v>39</v>
      </c>
      <c r="L146" s="21">
        <f>IF(C146=2,D146,0)</f>
        <v>0</v>
      </c>
      <c r="M146" s="21">
        <f>B146</f>
        <v>0</v>
      </c>
    </row>
    <row r="147" spans="1:13" ht="12.75">
      <c r="A147" s="21">
        <f>протокол!AL147</f>
        <v>30</v>
      </c>
      <c r="B147" s="21">
        <f>протокол!AM147</f>
        <v>0</v>
      </c>
      <c r="C147" s="21">
        <f>протокол!AN147</f>
        <v>1</v>
      </c>
      <c r="D147" s="21">
        <f>протокол!AO147</f>
        <v>39</v>
      </c>
      <c r="K147" s="21">
        <f>IF(C147=1,D147,0)</f>
        <v>39</v>
      </c>
      <c r="L147" s="21">
        <f>IF(C147=2,D147,0)</f>
        <v>0</v>
      </c>
      <c r="M147" s="21">
        <f>B147</f>
        <v>0</v>
      </c>
    </row>
    <row r="148" spans="1:13" ht="12.75">
      <c r="A148" s="21">
        <f>протокол!AL148</f>
        <v>0</v>
      </c>
      <c r="B148" s="21">
        <f>протокол!AM148</f>
        <v>0</v>
      </c>
      <c r="C148" s="21">
        <f>протокол!AN148</f>
        <v>1</v>
      </c>
      <c r="D148" s="21">
        <f>протокол!AO148</f>
        <v>39</v>
      </c>
      <c r="K148" s="21">
        <f>IF(C148=1,D148,0)</f>
        <v>39</v>
      </c>
      <c r="L148" s="21">
        <f>IF(C148=2,D148,0)</f>
        <v>0</v>
      </c>
      <c r="M148" s="21">
        <f>B148</f>
        <v>0</v>
      </c>
    </row>
    <row r="149" spans="1:13" ht="12.75">
      <c r="A149" s="21">
        <f>протокол!AL149</f>
        <v>0</v>
      </c>
      <c r="B149" s="21">
        <f>протокол!AM149</f>
        <v>0</v>
      </c>
      <c r="C149" s="21">
        <f>протокол!AN149</f>
        <v>1</v>
      </c>
      <c r="D149" s="21">
        <f>протокол!AO149</f>
        <v>39</v>
      </c>
      <c r="K149" s="21">
        <f>IF(C149=1,D149,0)</f>
        <v>39</v>
      </c>
      <c r="L149" s="21">
        <f>IF(C149=2,D149,0)</f>
        <v>0</v>
      </c>
      <c r="M149" s="21">
        <f>B149</f>
        <v>0</v>
      </c>
    </row>
    <row r="150" spans="1:13" ht="12.75">
      <c r="A150" s="21">
        <f>протокол!AL150</f>
        <v>0</v>
      </c>
      <c r="B150" s="21">
        <f>протокол!AM150</f>
        <v>0</v>
      </c>
      <c r="C150" s="21">
        <f>протокол!AN150</f>
        <v>1</v>
      </c>
      <c r="D150" s="21">
        <f>протокол!AO150</f>
        <v>39</v>
      </c>
      <c r="K150" s="21">
        <f>IF(C150=1,D150,0)</f>
        <v>39</v>
      </c>
      <c r="L150" s="21">
        <f>IF(C150=2,D150,0)</f>
        <v>0</v>
      </c>
      <c r="M150" s="21">
        <f>B150</f>
        <v>0</v>
      </c>
    </row>
    <row r="151" spans="1:13" ht="12.75">
      <c r="A151" s="21">
        <f>протокол!AL151</f>
        <v>0</v>
      </c>
      <c r="B151" s="21">
        <f>протокол!AM151</f>
        <v>0</v>
      </c>
      <c r="C151" s="21">
        <f>протокол!AN151</f>
        <v>1</v>
      </c>
      <c r="D151" s="21">
        <f>протокол!AO151</f>
        <v>39</v>
      </c>
      <c r="K151" s="21">
        <f>IF(C151=1,D151,0)</f>
        <v>39</v>
      </c>
      <c r="L151" s="21">
        <f>IF(C151=2,D151,0)</f>
        <v>0</v>
      </c>
      <c r="M151" s="21">
        <f>B151</f>
        <v>0</v>
      </c>
    </row>
    <row r="152" spans="1:13" ht="12.75">
      <c r="A152" s="21">
        <f>протокол!AL152</f>
        <v>31</v>
      </c>
      <c r="B152" s="21">
        <f>протокол!AM152</f>
        <v>0</v>
      </c>
      <c r="C152" s="21">
        <f>протокол!AN152</f>
        <v>1</v>
      </c>
      <c r="D152" s="21">
        <f>протокол!AO152</f>
        <v>39</v>
      </c>
      <c r="K152" s="21">
        <f>IF(C152=1,D152,0)</f>
        <v>39</v>
      </c>
      <c r="L152" s="21">
        <f>IF(C152=2,D152,0)</f>
        <v>0</v>
      </c>
      <c r="M152" s="21">
        <f>B152</f>
        <v>0</v>
      </c>
    </row>
    <row r="153" spans="1:13" ht="12.75">
      <c r="A153" s="21">
        <f>протокол!AL153</f>
        <v>0</v>
      </c>
      <c r="B153" s="21">
        <f>протокол!AM153</f>
        <v>0</v>
      </c>
      <c r="C153" s="21">
        <f>протокол!AN153</f>
        <v>1</v>
      </c>
      <c r="D153" s="21">
        <f>протокол!AO153</f>
        <v>39</v>
      </c>
      <c r="K153" s="21">
        <f>IF(C153=1,D153,0)</f>
        <v>39</v>
      </c>
      <c r="L153" s="21">
        <f>IF(C153=2,D153,0)</f>
        <v>0</v>
      </c>
      <c r="M153" s="21">
        <f>B153</f>
        <v>0</v>
      </c>
    </row>
    <row r="154" spans="1:13" ht="12.75">
      <c r="A154" s="21">
        <f>протокол!AL154</f>
        <v>0</v>
      </c>
      <c r="B154" s="21">
        <f>протокол!AM154</f>
        <v>0</v>
      </c>
      <c r="C154" s="21">
        <f>протокол!AN154</f>
        <v>1</v>
      </c>
      <c r="D154" s="21">
        <f>протокол!AO154</f>
        <v>39</v>
      </c>
      <c r="K154" s="21">
        <f>IF(C154=1,D154,0)</f>
        <v>39</v>
      </c>
      <c r="L154" s="21">
        <f>IF(C154=2,D154,0)</f>
        <v>0</v>
      </c>
      <c r="M154" s="21">
        <f>B154</f>
        <v>0</v>
      </c>
    </row>
    <row r="155" spans="1:13" ht="12.75">
      <c r="A155" s="21">
        <f>протокол!AL155</f>
        <v>0</v>
      </c>
      <c r="B155" s="21">
        <f>протокол!AM155</f>
        <v>0</v>
      </c>
      <c r="C155" s="21">
        <f>протокол!AN155</f>
        <v>1</v>
      </c>
      <c r="D155" s="21">
        <f>протокол!AO155</f>
        <v>39</v>
      </c>
      <c r="K155" s="21">
        <f>IF(C155=1,D155,0)</f>
        <v>39</v>
      </c>
      <c r="L155" s="21">
        <f>IF(C155=2,D155,0)</f>
        <v>0</v>
      </c>
      <c r="M155" s="21">
        <f>B155</f>
        <v>0</v>
      </c>
    </row>
    <row r="156" spans="1:13" ht="12.75">
      <c r="A156" s="21">
        <f>протокол!AL156</f>
        <v>0</v>
      </c>
      <c r="B156" s="21">
        <f>протокол!AM156</f>
        <v>0</v>
      </c>
      <c r="C156" s="21">
        <f>протокол!AN156</f>
        <v>1</v>
      </c>
      <c r="D156" s="21">
        <f>протокол!AO156</f>
        <v>39</v>
      </c>
      <c r="K156" s="21">
        <f>IF(C156=1,D156,0)</f>
        <v>39</v>
      </c>
      <c r="L156" s="21">
        <f>IF(C156=2,D156,0)</f>
        <v>0</v>
      </c>
      <c r="M156" s="21">
        <f>B156</f>
        <v>0</v>
      </c>
    </row>
    <row r="157" spans="1:13" ht="12.75">
      <c r="A157" s="21">
        <f>протокол!AL157</f>
        <v>32</v>
      </c>
      <c r="B157" s="21">
        <f>протокол!AM157</f>
        <v>0</v>
      </c>
      <c r="C157" s="21">
        <f>протокол!AN157</f>
        <v>1</v>
      </c>
      <c r="D157" s="21">
        <f>протокол!AO157</f>
        <v>39</v>
      </c>
      <c r="K157" s="21">
        <f>IF(C157=1,D157,0)</f>
        <v>39</v>
      </c>
      <c r="L157" s="21">
        <f>IF(C157=2,D157,0)</f>
        <v>0</v>
      </c>
      <c r="M157" s="21">
        <f>B157</f>
        <v>0</v>
      </c>
    </row>
    <row r="158" spans="1:13" ht="12.75">
      <c r="A158" s="21">
        <f>протокол!AL158</f>
        <v>0</v>
      </c>
      <c r="B158" s="21">
        <f>протокол!AM158</f>
        <v>0</v>
      </c>
      <c r="C158" s="21">
        <f>протокол!AN158</f>
        <v>1</v>
      </c>
      <c r="D158" s="21">
        <f>протокол!AO158</f>
        <v>39</v>
      </c>
      <c r="K158" s="21">
        <f>IF(C158=1,D158,0)</f>
        <v>39</v>
      </c>
      <c r="L158" s="21">
        <f>IF(C158=2,D158,0)</f>
        <v>0</v>
      </c>
      <c r="M158" s="21">
        <f>B158</f>
        <v>0</v>
      </c>
    </row>
    <row r="159" spans="1:13" ht="12.75">
      <c r="A159" s="21">
        <f>протокол!AL159</f>
        <v>0</v>
      </c>
      <c r="B159" s="21">
        <f>протокол!AM159</f>
        <v>0</v>
      </c>
      <c r="C159" s="21">
        <f>протокол!AN159</f>
        <v>1</v>
      </c>
      <c r="D159" s="21">
        <f>протокол!AO159</f>
        <v>39</v>
      </c>
      <c r="K159" s="21">
        <f>IF(C159=1,D159,0)</f>
        <v>39</v>
      </c>
      <c r="L159" s="21">
        <f>IF(C159=2,D159,0)</f>
        <v>0</v>
      </c>
      <c r="M159" s="21">
        <f>B159</f>
        <v>0</v>
      </c>
    </row>
    <row r="160" spans="1:13" ht="12.75">
      <c r="A160" s="21">
        <f>протокол!AL160</f>
        <v>0</v>
      </c>
      <c r="B160" s="21">
        <f>протокол!AM160</f>
        <v>0</v>
      </c>
      <c r="C160" s="21">
        <f>протокол!AN160</f>
        <v>1</v>
      </c>
      <c r="D160" s="21">
        <f>протокол!AO160</f>
        <v>39</v>
      </c>
      <c r="K160" s="21">
        <f>IF(C160=1,D160,0)</f>
        <v>39</v>
      </c>
      <c r="L160" s="21">
        <f>IF(C160=2,D160,0)</f>
        <v>0</v>
      </c>
      <c r="M160" s="21">
        <f>B160</f>
        <v>0</v>
      </c>
    </row>
    <row r="161" spans="1:13" ht="12.75">
      <c r="A161" s="21">
        <f>протокол!AL161</f>
        <v>0</v>
      </c>
      <c r="B161" s="21">
        <f>протокол!AM161</f>
        <v>0</v>
      </c>
      <c r="C161" s="21">
        <f>протокол!AN161</f>
        <v>1</v>
      </c>
      <c r="D161" s="21">
        <f>протокол!AO161</f>
        <v>39</v>
      </c>
      <c r="K161" s="21">
        <f>IF(C161=1,D161,0)</f>
        <v>39</v>
      </c>
      <c r="L161" s="21">
        <f>IF(C161=2,D161,0)</f>
        <v>0</v>
      </c>
      <c r="M161" s="21">
        <f>B161</f>
        <v>0</v>
      </c>
    </row>
    <row r="162" spans="1:13" ht="12.75">
      <c r="A162" s="21">
        <f>протокол!AL162</f>
        <v>0</v>
      </c>
      <c r="B162" s="21">
        <f>протокол!AM162</f>
        <v>0</v>
      </c>
      <c r="C162" s="21">
        <f>протокол!AN162</f>
        <v>2</v>
      </c>
      <c r="D162" s="21">
        <f>протокол!AO162</f>
        <v>0</v>
      </c>
      <c r="K162" s="21">
        <f>IF(C162=1,D162,0)</f>
        <v>0</v>
      </c>
      <c r="L162" s="21">
        <f>IF(C162=2,D162,0)</f>
        <v>0</v>
      </c>
      <c r="M162" s="21">
        <f>B162</f>
        <v>0</v>
      </c>
    </row>
    <row r="163" spans="1:13" ht="12.75">
      <c r="A163" s="21">
        <f>протокол!AL163</f>
        <v>0</v>
      </c>
      <c r="B163" s="21">
        <f>протокол!AM163</f>
        <v>0</v>
      </c>
      <c r="C163" s="21">
        <f>протокол!AN163</f>
        <v>2</v>
      </c>
      <c r="D163" s="21">
        <f>протокол!AO163</f>
        <v>0</v>
      </c>
      <c r="K163" s="21">
        <f>IF(C163=1,D163,0)</f>
        <v>0</v>
      </c>
      <c r="L163" s="21">
        <f>IF(C163=2,D163,0)</f>
        <v>0</v>
      </c>
      <c r="M163" s="21">
        <f>B163</f>
        <v>0</v>
      </c>
    </row>
    <row r="164" spans="1:13" ht="12.75">
      <c r="A164" s="21">
        <f>протокол!AL164</f>
        <v>0</v>
      </c>
      <c r="B164" s="21">
        <f>протокол!AM164</f>
        <v>0</v>
      </c>
      <c r="C164" s="21">
        <f>протокол!AN164</f>
        <v>2</v>
      </c>
      <c r="D164" s="21">
        <f>протокол!AO164</f>
        <v>0</v>
      </c>
      <c r="K164" s="21">
        <f>IF(C164=1,D164,0)</f>
        <v>0</v>
      </c>
      <c r="L164" s="21">
        <f>IF(C164=2,D164,0)</f>
        <v>0</v>
      </c>
      <c r="M164" s="21">
        <f>B164</f>
        <v>0</v>
      </c>
    </row>
    <row r="165" spans="1:13" ht="12.75">
      <c r="A165" s="21">
        <f>протокол!AL165</f>
        <v>0</v>
      </c>
      <c r="B165" s="21">
        <f>протокол!AM165</f>
        <v>0</v>
      </c>
      <c r="C165" s="21">
        <f>протокол!AN165</f>
        <v>2</v>
      </c>
      <c r="D165" s="21">
        <f>протокол!AO165</f>
        <v>0</v>
      </c>
      <c r="K165" s="21">
        <f>IF(C165=1,D165,0)</f>
        <v>0</v>
      </c>
      <c r="L165" s="21">
        <f>IF(C165=2,D165,0)</f>
        <v>0</v>
      </c>
      <c r="M165" s="21">
        <f>B165</f>
        <v>0</v>
      </c>
    </row>
    <row r="166" spans="1:13" ht="12.75">
      <c r="A166" s="21">
        <f>протокол!AL166</f>
        <v>0</v>
      </c>
      <c r="B166" s="21">
        <f>протокол!AM166</f>
        <v>0</v>
      </c>
      <c r="C166" s="21">
        <f>протокол!AN166</f>
        <v>2</v>
      </c>
      <c r="D166" s="21">
        <f>протокол!AO166</f>
        <v>0</v>
      </c>
      <c r="K166" s="21">
        <f>IF(C166=1,D166,0)</f>
        <v>0</v>
      </c>
      <c r="L166" s="21">
        <f>IF(C166=2,D166,0)</f>
        <v>0</v>
      </c>
      <c r="M166" s="21">
        <f>B166</f>
        <v>0</v>
      </c>
    </row>
    <row r="167" spans="1:13" ht="12.75">
      <c r="A167" s="21">
        <f>протокол!AL167</f>
        <v>0</v>
      </c>
      <c r="B167" s="21">
        <f>протокол!AM167</f>
        <v>0</v>
      </c>
      <c r="C167" s="21">
        <f>протокол!AN167</f>
        <v>2</v>
      </c>
      <c r="D167" s="21">
        <f>протокол!AO167</f>
        <v>0</v>
      </c>
      <c r="K167" s="21">
        <f>IF(C167=1,D167,0)</f>
        <v>0</v>
      </c>
      <c r="L167" s="21">
        <f>IF(C167=2,D167,0)</f>
        <v>0</v>
      </c>
      <c r="M167" s="21">
        <f>B167</f>
        <v>0</v>
      </c>
    </row>
    <row r="168" spans="1:13" ht="12.75">
      <c r="A168" s="21">
        <f>протокол!AL168</f>
        <v>0</v>
      </c>
      <c r="B168" s="21">
        <f>протокол!AM168</f>
        <v>0</v>
      </c>
      <c r="C168" s="21">
        <f>протокол!AN168</f>
        <v>2</v>
      </c>
      <c r="D168" s="21">
        <f>протокол!AO168</f>
        <v>0</v>
      </c>
      <c r="K168" s="21">
        <f>IF(C168=1,D168,0)</f>
        <v>0</v>
      </c>
      <c r="L168" s="21">
        <f>IF(C168=2,D168,0)</f>
        <v>0</v>
      </c>
      <c r="M168" s="21">
        <f>B168</f>
        <v>0</v>
      </c>
    </row>
    <row r="169" spans="1:13" ht="12.75">
      <c r="A169" s="21">
        <f>протокол!AL169</f>
        <v>0</v>
      </c>
      <c r="B169" s="21">
        <f>протокол!AM169</f>
        <v>0</v>
      </c>
      <c r="C169" s="21">
        <f>протокол!AN169</f>
        <v>2</v>
      </c>
      <c r="D169" s="21">
        <f>протокол!AO169</f>
        <v>0</v>
      </c>
      <c r="K169" s="21">
        <f>IF(C169=1,D169,0)</f>
        <v>0</v>
      </c>
      <c r="L169" s="21">
        <f>IF(C169=2,D169,0)</f>
        <v>0</v>
      </c>
      <c r="M169" s="21">
        <f>B169</f>
        <v>0</v>
      </c>
    </row>
    <row r="170" spans="1:13" ht="12.75">
      <c r="A170" s="21">
        <f>протокол!AL170</f>
        <v>0</v>
      </c>
      <c r="B170" s="21">
        <f>протокол!AM170</f>
        <v>0</v>
      </c>
      <c r="C170" s="21">
        <f>протокол!AN170</f>
        <v>2</v>
      </c>
      <c r="D170" s="21">
        <f>протокол!AO170</f>
        <v>0</v>
      </c>
      <c r="K170" s="21">
        <f>IF(C170=1,D170,0)</f>
        <v>0</v>
      </c>
      <c r="L170" s="21">
        <f>IF(C170=2,D170,0)</f>
        <v>0</v>
      </c>
      <c r="M170" s="21">
        <f>B170</f>
        <v>0</v>
      </c>
    </row>
    <row r="171" spans="1:13" ht="12.75">
      <c r="A171" s="21">
        <f>протокол!AL171</f>
        <v>0</v>
      </c>
      <c r="B171" s="21">
        <f>протокол!AM171</f>
        <v>0</v>
      </c>
      <c r="C171" s="21">
        <f>протокол!AN171</f>
        <v>2</v>
      </c>
      <c r="D171" s="21">
        <f>протокол!AO171</f>
        <v>0</v>
      </c>
      <c r="K171" s="21">
        <f>IF(C171=1,D171,0)</f>
        <v>0</v>
      </c>
      <c r="L171" s="21">
        <f>IF(C171=2,D171,0)</f>
        <v>0</v>
      </c>
      <c r="M171" s="21">
        <f>B171</f>
        <v>0</v>
      </c>
    </row>
    <row r="172" spans="1:13" ht="12.75">
      <c r="A172" s="21">
        <f>протокол!AL172</f>
        <v>0</v>
      </c>
      <c r="B172" s="21">
        <f>протокол!AM172</f>
        <v>0</v>
      </c>
      <c r="C172" s="21">
        <f>протокол!AN172</f>
        <v>2</v>
      </c>
      <c r="D172" s="21">
        <f>протокол!AO172</f>
        <v>0</v>
      </c>
      <c r="K172" s="21">
        <f>IF(C172=1,D172,0)</f>
        <v>0</v>
      </c>
      <c r="L172" s="21">
        <f>IF(C172=2,D172,0)</f>
        <v>0</v>
      </c>
      <c r="M172" s="21">
        <f>B172</f>
        <v>0</v>
      </c>
    </row>
    <row r="173" spans="1:13" ht="12.75">
      <c r="A173" s="21">
        <f>протокол!AL173</f>
        <v>0</v>
      </c>
      <c r="B173" s="21">
        <f>протокол!AM173</f>
        <v>0</v>
      </c>
      <c r="C173" s="21">
        <f>протокол!AN173</f>
        <v>2</v>
      </c>
      <c r="D173" s="21">
        <f>протокол!AO173</f>
        <v>0</v>
      </c>
      <c r="K173" s="21">
        <f>IF(C173=1,D173,0)</f>
        <v>0</v>
      </c>
      <c r="L173" s="21">
        <f>IF(C173=2,D173,0)</f>
        <v>0</v>
      </c>
      <c r="M173" s="21">
        <f>B173</f>
        <v>0</v>
      </c>
    </row>
    <row r="174" spans="1:13" ht="12.75">
      <c r="A174" s="21">
        <f>протокол!AL174</f>
        <v>0</v>
      </c>
      <c r="B174" s="21">
        <f>протокол!AM174</f>
        <v>0</v>
      </c>
      <c r="C174" s="21">
        <f>протокол!AN174</f>
        <v>2</v>
      </c>
      <c r="D174" s="21">
        <f>протокол!AO174</f>
        <v>0</v>
      </c>
      <c r="K174" s="21">
        <f>IF(C174=1,D174,0)</f>
        <v>0</v>
      </c>
      <c r="L174" s="21">
        <f>IF(C174=2,D174,0)</f>
        <v>0</v>
      </c>
      <c r="M174" s="21">
        <f>B174</f>
        <v>0</v>
      </c>
    </row>
    <row r="175" spans="1:13" ht="12.75">
      <c r="A175" s="21">
        <f>протокол!AL175</f>
        <v>0</v>
      </c>
      <c r="B175" s="21">
        <f>протокол!AM175</f>
        <v>0</v>
      </c>
      <c r="C175" s="21">
        <f>протокол!AN175</f>
        <v>2</v>
      </c>
      <c r="D175" s="21">
        <f>протокол!AO175</f>
        <v>0</v>
      </c>
      <c r="K175" s="21">
        <f>IF(C175=1,D175,0)</f>
        <v>0</v>
      </c>
      <c r="L175" s="21">
        <f>IF(C175=2,D175,0)</f>
        <v>0</v>
      </c>
      <c r="M175" s="21">
        <f>B175</f>
        <v>0</v>
      </c>
    </row>
    <row r="176" spans="1:13" ht="12.75">
      <c r="A176" s="21">
        <f>протокол!AL176</f>
        <v>0</v>
      </c>
      <c r="B176" s="21">
        <f>протокол!AM176</f>
        <v>0</v>
      </c>
      <c r="C176" s="21">
        <f>протокол!AN176</f>
        <v>2</v>
      </c>
      <c r="D176" s="21">
        <f>протокол!AO176</f>
        <v>0</v>
      </c>
      <c r="K176" s="21">
        <f>IF(C176=1,D176,0)</f>
        <v>0</v>
      </c>
      <c r="L176" s="21">
        <f>IF(C176=2,D176,0)</f>
        <v>0</v>
      </c>
      <c r="M176" s="21">
        <f>B176</f>
        <v>0</v>
      </c>
    </row>
    <row r="177" spans="1:13" ht="12.75">
      <c r="A177" s="21">
        <f>протокол!AL177</f>
        <v>0</v>
      </c>
      <c r="B177" s="21">
        <f>протокол!AM177</f>
        <v>0</v>
      </c>
      <c r="C177" s="21">
        <f>протокол!AN177</f>
        <v>2</v>
      </c>
      <c r="D177" s="21">
        <f>протокол!AO177</f>
        <v>0</v>
      </c>
      <c r="K177" s="21">
        <f>IF(C177=1,D177,0)</f>
        <v>0</v>
      </c>
      <c r="L177" s="21">
        <f>IF(C177=2,D177,0)</f>
        <v>0</v>
      </c>
      <c r="M177" s="21">
        <f>B177</f>
        <v>0</v>
      </c>
    </row>
    <row r="178" spans="1:13" ht="12.75">
      <c r="A178" s="21">
        <f>протокол!AL178</f>
        <v>0</v>
      </c>
      <c r="B178" s="21">
        <f>протокол!AM178</f>
        <v>0</v>
      </c>
      <c r="C178" s="21">
        <f>протокол!AN178</f>
        <v>2</v>
      </c>
      <c r="D178" s="21">
        <f>протокол!AO178</f>
        <v>0</v>
      </c>
      <c r="K178" s="21">
        <f>IF(C178=1,D178,0)</f>
        <v>0</v>
      </c>
      <c r="L178" s="21">
        <f>IF(C178=2,D178,0)</f>
        <v>0</v>
      </c>
      <c r="M178" s="21">
        <f>B178</f>
        <v>0</v>
      </c>
    </row>
    <row r="179" spans="1:13" ht="12.75">
      <c r="A179" s="21">
        <f>протокол!AL179</f>
        <v>0</v>
      </c>
      <c r="B179" s="21">
        <f>протокол!AM179</f>
        <v>0</v>
      </c>
      <c r="C179" s="21">
        <f>протокол!AN179</f>
        <v>2</v>
      </c>
      <c r="D179" s="21">
        <f>протокол!AO179</f>
        <v>0</v>
      </c>
      <c r="K179" s="21">
        <f>IF(C179=1,D179,0)</f>
        <v>0</v>
      </c>
      <c r="L179" s="21">
        <f>IF(C179=2,D179,0)</f>
        <v>0</v>
      </c>
      <c r="M179" s="21">
        <f>B179</f>
        <v>0</v>
      </c>
    </row>
    <row r="180" spans="1:13" ht="12.75">
      <c r="A180" s="21">
        <f>протокол!AL180</f>
        <v>0</v>
      </c>
      <c r="B180" s="21">
        <f>протокол!AM180</f>
        <v>0</v>
      </c>
      <c r="C180" s="21">
        <f>протокол!AN180</f>
        <v>2</v>
      </c>
      <c r="D180" s="21">
        <f>протокол!AO180</f>
        <v>0</v>
      </c>
      <c r="K180" s="21">
        <f>IF(C180=1,D180,0)</f>
        <v>0</v>
      </c>
      <c r="L180" s="21">
        <f>IF(C180=2,D180,0)</f>
        <v>0</v>
      </c>
      <c r="M180" s="21">
        <f>B180</f>
        <v>0</v>
      </c>
    </row>
    <row r="181" spans="1:13" ht="12.75">
      <c r="A181" s="21">
        <f>протокол!AL181</f>
        <v>0</v>
      </c>
      <c r="B181" s="21">
        <f>протокол!AM181</f>
        <v>0</v>
      </c>
      <c r="C181" s="21">
        <f>протокол!AN181</f>
        <v>2</v>
      </c>
      <c r="D181" s="21">
        <f>протокол!AO181</f>
        <v>0</v>
      </c>
      <c r="K181" s="21">
        <f>IF(C181=1,D181,0)</f>
        <v>0</v>
      </c>
      <c r="L181" s="21">
        <f>IF(C181=2,D181,0)</f>
        <v>0</v>
      </c>
      <c r="M181" s="21">
        <f>B181</f>
        <v>0</v>
      </c>
    </row>
    <row r="182" spans="1:13" ht="12.75">
      <c r="A182" s="21">
        <f>протокол!AL182</f>
        <v>0</v>
      </c>
      <c r="B182" s="21">
        <f>протокол!AM182</f>
        <v>0</v>
      </c>
      <c r="C182" s="21">
        <f>протокол!AN182</f>
        <v>2</v>
      </c>
      <c r="D182" s="21">
        <f>протокол!AO182</f>
        <v>0</v>
      </c>
      <c r="K182" s="21">
        <f>IF(C182=1,D182,0)</f>
        <v>0</v>
      </c>
      <c r="L182" s="21">
        <f>IF(C182=2,D182,0)</f>
        <v>0</v>
      </c>
      <c r="M182" s="21">
        <f>B182</f>
        <v>0</v>
      </c>
    </row>
    <row r="183" spans="1:13" ht="12.75">
      <c r="A183" s="21">
        <f>протокол!AL183</f>
        <v>0</v>
      </c>
      <c r="B183" s="21">
        <f>протокол!AM183</f>
        <v>0</v>
      </c>
      <c r="C183" s="21">
        <f>протокол!AN183</f>
        <v>2</v>
      </c>
      <c r="D183" s="21">
        <f>протокол!AO183</f>
        <v>0</v>
      </c>
      <c r="K183" s="21">
        <f>IF(C183=1,D183,0)</f>
        <v>0</v>
      </c>
      <c r="L183" s="21">
        <f>IF(C183=2,D183,0)</f>
        <v>0</v>
      </c>
      <c r="M183" s="21">
        <f>B183</f>
        <v>0</v>
      </c>
    </row>
    <row r="184" spans="1:13" ht="12.75">
      <c r="A184" s="21">
        <f>протокол!AL184</f>
        <v>0</v>
      </c>
      <c r="B184" s="21">
        <f>протокол!AM184</f>
        <v>0</v>
      </c>
      <c r="C184" s="21">
        <f>протокол!AN184</f>
        <v>2</v>
      </c>
      <c r="D184" s="21">
        <f>протокол!AO184</f>
        <v>0</v>
      </c>
      <c r="K184" s="21">
        <f>IF(C184=1,D184,0)</f>
        <v>0</v>
      </c>
      <c r="L184" s="21">
        <f>IF(C184=2,D184,0)</f>
        <v>0</v>
      </c>
      <c r="M184" s="21">
        <f>B184</f>
        <v>0</v>
      </c>
    </row>
    <row r="185" spans="1:13" ht="12.75">
      <c r="A185" s="21">
        <f>протокол!AL185</f>
        <v>0</v>
      </c>
      <c r="B185" s="21">
        <f>протокол!AM185</f>
        <v>0</v>
      </c>
      <c r="C185" s="21">
        <f>протокол!AN185</f>
        <v>2</v>
      </c>
      <c r="D185" s="21">
        <f>протокол!AO185</f>
        <v>0</v>
      </c>
      <c r="K185" s="21">
        <f>IF(C185=1,D185,0)</f>
        <v>0</v>
      </c>
      <c r="L185" s="21">
        <f>IF(C185=2,D185,0)</f>
        <v>0</v>
      </c>
      <c r="M185" s="21">
        <f>B185</f>
        <v>0</v>
      </c>
    </row>
    <row r="186" spans="1:13" ht="12.75">
      <c r="A186" s="21">
        <f>протокол!AL186</f>
        <v>0</v>
      </c>
      <c r="B186" s="21">
        <f>протокол!AM186</f>
        <v>0</v>
      </c>
      <c r="C186" s="21">
        <f>протокол!AN186</f>
        <v>2</v>
      </c>
      <c r="D186" s="21">
        <f>протокол!AO186</f>
        <v>0</v>
      </c>
      <c r="K186" s="21">
        <f>IF(C186=1,D186,0)</f>
        <v>0</v>
      </c>
      <c r="L186" s="21">
        <f>IF(C186=2,D186,0)</f>
        <v>0</v>
      </c>
      <c r="M186" s="21">
        <f>B186</f>
        <v>0</v>
      </c>
    </row>
    <row r="187" spans="1:13" ht="12.75">
      <c r="A187" s="21">
        <f>протокол!AL187</f>
        <v>0</v>
      </c>
      <c r="B187" s="21">
        <f>протокол!AM187</f>
        <v>0</v>
      </c>
      <c r="C187" s="21">
        <f>протокол!AN187</f>
        <v>2</v>
      </c>
      <c r="D187" s="21">
        <f>протокол!AO187</f>
        <v>0</v>
      </c>
      <c r="K187" s="21">
        <f>IF(C187=1,D187,0)</f>
        <v>0</v>
      </c>
      <c r="L187" s="21">
        <f>IF(C187=2,D187,0)</f>
        <v>0</v>
      </c>
      <c r="M187" s="21">
        <f>B187</f>
        <v>0</v>
      </c>
    </row>
    <row r="188" spans="1:13" ht="12.75">
      <c r="A188" s="21">
        <f>протокол!AL188</f>
        <v>0</v>
      </c>
      <c r="B188" s="21">
        <f>протокол!AM188</f>
        <v>0</v>
      </c>
      <c r="C188" s="21">
        <f>протокол!AN188</f>
        <v>2</v>
      </c>
      <c r="D188" s="21">
        <f>протокол!AO188</f>
        <v>0</v>
      </c>
      <c r="K188" s="21">
        <f>IF(C188=1,D188,0)</f>
        <v>0</v>
      </c>
      <c r="L188" s="21">
        <f>IF(C188=2,D188,0)</f>
        <v>0</v>
      </c>
      <c r="M188" s="21">
        <f>B188</f>
        <v>0</v>
      </c>
    </row>
    <row r="189" spans="1:13" ht="12.75">
      <c r="A189" s="21">
        <f>протокол!AL189</f>
        <v>0</v>
      </c>
      <c r="B189" s="21">
        <f>протокол!AM189</f>
        <v>0</v>
      </c>
      <c r="C189" s="21">
        <f>протокол!AN189</f>
        <v>2</v>
      </c>
      <c r="D189" s="21">
        <f>протокол!AO189</f>
        <v>0</v>
      </c>
      <c r="K189" s="21">
        <f>IF(C189=1,D189,0)</f>
        <v>0</v>
      </c>
      <c r="L189" s="21">
        <f>IF(C189=2,D189,0)</f>
        <v>0</v>
      </c>
      <c r="M189" s="21">
        <f>B189</f>
        <v>0</v>
      </c>
    </row>
    <row r="190" spans="1:13" ht="12.75">
      <c r="A190" s="21">
        <f>протокол!AL190</f>
        <v>0</v>
      </c>
      <c r="B190" s="21">
        <f>протокол!AM190</f>
        <v>0</v>
      </c>
      <c r="C190" s="21">
        <f>протокол!AN190</f>
        <v>2</v>
      </c>
      <c r="D190" s="21">
        <f>протокол!AO190</f>
        <v>0</v>
      </c>
      <c r="K190" s="21">
        <f>IF(C190=1,D190,0)</f>
        <v>0</v>
      </c>
      <c r="L190" s="21">
        <f>IF(C190=2,D190,0)</f>
        <v>0</v>
      </c>
      <c r="M190" s="21">
        <f>B190</f>
        <v>0</v>
      </c>
    </row>
    <row r="191" spans="1:13" ht="12.75">
      <c r="A191" s="21">
        <f>протокол!AL191</f>
        <v>0</v>
      </c>
      <c r="B191" s="21">
        <f>протокол!AM191</f>
        <v>0</v>
      </c>
      <c r="C191" s="21">
        <f>протокол!AN191</f>
        <v>2</v>
      </c>
      <c r="D191" s="21">
        <f>протокол!AO191</f>
        <v>0</v>
      </c>
      <c r="K191" s="21">
        <f>IF(C191=1,D191,0)</f>
        <v>0</v>
      </c>
      <c r="L191" s="21">
        <f>IF(C191=2,D191,0)</f>
        <v>0</v>
      </c>
      <c r="M191" s="21">
        <f>B191</f>
        <v>0</v>
      </c>
    </row>
    <row r="192" spans="1:13" ht="12.75">
      <c r="A192" s="21">
        <f>протокол!AL192</f>
        <v>0</v>
      </c>
      <c r="B192" s="21">
        <f>протокол!AM192</f>
        <v>0</v>
      </c>
      <c r="C192" s="21">
        <f>протокол!AN192</f>
        <v>2</v>
      </c>
      <c r="D192" s="21">
        <f>протокол!AO192</f>
        <v>0</v>
      </c>
      <c r="K192" s="21">
        <f>IF(C192=1,D192,0)</f>
        <v>0</v>
      </c>
      <c r="L192" s="21">
        <f>IF(C192=2,D192,0)</f>
        <v>0</v>
      </c>
      <c r="M192" s="21">
        <f>B192</f>
        <v>0</v>
      </c>
    </row>
    <row r="193" spans="1:13" ht="12.75">
      <c r="A193" s="21">
        <f>протокол!AL193</f>
        <v>0</v>
      </c>
      <c r="B193" s="21">
        <f>протокол!AM193</f>
        <v>0</v>
      </c>
      <c r="C193" s="21">
        <f>протокол!AN193</f>
        <v>2</v>
      </c>
      <c r="D193" s="21">
        <f>протокол!AO193</f>
        <v>0</v>
      </c>
      <c r="K193" s="21">
        <f>IF(C193=1,D193,0)</f>
        <v>0</v>
      </c>
      <c r="L193" s="21">
        <f>IF(C193=2,D193,0)</f>
        <v>0</v>
      </c>
      <c r="M193" s="21">
        <f>B193</f>
        <v>0</v>
      </c>
    </row>
    <row r="194" spans="1:13" ht="12.75">
      <c r="A194" s="21">
        <f>протокол!AL194</f>
        <v>0</v>
      </c>
      <c r="B194" s="21">
        <f>протокол!AM194</f>
        <v>0</v>
      </c>
      <c r="C194" s="21">
        <f>протокол!AN194</f>
        <v>2</v>
      </c>
      <c r="D194" s="21">
        <f>протокол!AO194</f>
        <v>0</v>
      </c>
      <c r="K194" s="21">
        <f>IF(C194=1,D194,0)</f>
        <v>0</v>
      </c>
      <c r="L194" s="21">
        <f>IF(C194=2,D194,0)</f>
        <v>0</v>
      </c>
      <c r="M194" s="21">
        <f>B194</f>
        <v>0</v>
      </c>
    </row>
    <row r="195" spans="1:13" ht="12.75">
      <c r="A195" s="21">
        <f>протокол!AL195</f>
        <v>0</v>
      </c>
      <c r="B195" s="21">
        <f>протокол!AM195</f>
        <v>0</v>
      </c>
      <c r="C195" s="21">
        <f>протокол!AN195</f>
        <v>2</v>
      </c>
      <c r="D195" s="21">
        <f>протокол!AO195</f>
        <v>0</v>
      </c>
      <c r="K195" s="21">
        <f>IF(C195=1,D195,0)</f>
        <v>0</v>
      </c>
      <c r="L195" s="21">
        <f>IF(C195=2,D195,0)</f>
        <v>0</v>
      </c>
      <c r="M195" s="21">
        <f>B195</f>
        <v>0</v>
      </c>
    </row>
    <row r="196" spans="1:13" ht="12.75">
      <c r="A196" s="21">
        <f>протокол!AL196</f>
        <v>0</v>
      </c>
      <c r="B196" s="21">
        <f>протокол!AM196</f>
        <v>0</v>
      </c>
      <c r="C196" s="21">
        <f>протокол!AN196</f>
        <v>2</v>
      </c>
      <c r="D196" s="21">
        <f>протокол!AO196</f>
        <v>0</v>
      </c>
      <c r="K196" s="21">
        <f>IF(C196=1,D196,0)</f>
        <v>0</v>
      </c>
      <c r="L196" s="21">
        <f>IF(C196=2,D196,0)</f>
        <v>0</v>
      </c>
      <c r="M196" s="21">
        <f>B196</f>
        <v>0</v>
      </c>
    </row>
    <row r="197" spans="1:13" ht="12.75">
      <c r="A197" s="21">
        <f>протокол!AL197</f>
        <v>0</v>
      </c>
      <c r="B197" s="21">
        <f>протокол!AM197</f>
        <v>0</v>
      </c>
      <c r="C197" s="21">
        <f>протокол!AN197</f>
        <v>2</v>
      </c>
      <c r="D197" s="21">
        <f>протокол!AO197</f>
        <v>0</v>
      </c>
      <c r="K197" s="21">
        <f>IF(C197=1,D197,0)</f>
        <v>0</v>
      </c>
      <c r="L197" s="21">
        <f>IF(C197=2,D197,0)</f>
        <v>0</v>
      </c>
      <c r="M197" s="21">
        <f>B197</f>
        <v>0</v>
      </c>
    </row>
    <row r="198" spans="1:13" ht="12.75">
      <c r="A198" s="21">
        <f>протокол!AL198</f>
        <v>0</v>
      </c>
      <c r="B198" s="21">
        <f>протокол!AM198</f>
        <v>0</v>
      </c>
      <c r="C198" s="21">
        <f>протокол!AN198</f>
        <v>2</v>
      </c>
      <c r="D198" s="21">
        <f>протокол!AO198</f>
        <v>0</v>
      </c>
      <c r="K198" s="21">
        <f>IF(C198=1,D198,0)</f>
        <v>0</v>
      </c>
      <c r="L198" s="21">
        <f>IF(C198=2,D198,0)</f>
        <v>0</v>
      </c>
      <c r="M198" s="21">
        <f>B198</f>
        <v>0</v>
      </c>
    </row>
    <row r="199" spans="1:13" ht="12.75">
      <c r="A199" s="21">
        <f>протокол!AL199</f>
        <v>0</v>
      </c>
      <c r="B199" s="21">
        <f>протокол!AM199</f>
        <v>0</v>
      </c>
      <c r="C199" s="21">
        <f>протокол!AN199</f>
        <v>2</v>
      </c>
      <c r="D199" s="21">
        <f>протокол!AO199</f>
        <v>0</v>
      </c>
      <c r="K199" s="21">
        <f>IF(C199=1,D199,0)</f>
        <v>0</v>
      </c>
      <c r="L199" s="21">
        <f>IF(C199=2,D199,0)</f>
        <v>0</v>
      </c>
      <c r="M199" s="21">
        <f>B199</f>
        <v>0</v>
      </c>
    </row>
    <row r="200" spans="1:13" ht="12.75">
      <c r="A200" s="21">
        <f>протокол!AL200</f>
        <v>0</v>
      </c>
      <c r="B200" s="21">
        <f>протокол!AM200</f>
        <v>0</v>
      </c>
      <c r="C200" s="21">
        <f>протокол!AN200</f>
        <v>2</v>
      </c>
      <c r="D200" s="21">
        <f>протокол!AO200</f>
        <v>0</v>
      </c>
      <c r="K200" s="21">
        <f>IF(C200=1,D200,0)</f>
        <v>0</v>
      </c>
      <c r="L200" s="21">
        <f>IF(C200=2,D200,0)</f>
        <v>0</v>
      </c>
      <c r="M200" s="21">
        <f>B200</f>
        <v>0</v>
      </c>
    </row>
    <row r="201" spans="1:13" ht="12.75">
      <c r="A201" s="21">
        <f>протокол!AL201</f>
        <v>0</v>
      </c>
      <c r="B201" s="21">
        <f>протокол!AM201</f>
        <v>0</v>
      </c>
      <c r="C201" s="21">
        <f>протокол!AN201</f>
        <v>2</v>
      </c>
      <c r="D201" s="21">
        <f>протокол!AO201</f>
        <v>0</v>
      </c>
      <c r="K201" s="21">
        <f>IF(C201=1,D201,0)</f>
        <v>0</v>
      </c>
      <c r="L201" s="21">
        <f>IF(C201=2,D201,0)</f>
        <v>0</v>
      </c>
      <c r="M201" s="21">
        <f>B201</f>
        <v>0</v>
      </c>
    </row>
    <row r="202" spans="1:13" ht="12.75">
      <c r="A202" s="21">
        <f>протокол!AL202</f>
        <v>0</v>
      </c>
      <c r="B202" s="21">
        <f>протокол!AM202</f>
        <v>0</v>
      </c>
      <c r="C202" s="21">
        <f>протокол!AN202</f>
        <v>2</v>
      </c>
      <c r="D202" s="21">
        <f>протокол!AO202</f>
        <v>0</v>
      </c>
      <c r="K202" s="21">
        <f>IF(C202=1,D202,0)</f>
        <v>0</v>
      </c>
      <c r="L202" s="21">
        <f>IF(C202=2,D202,0)</f>
        <v>0</v>
      </c>
      <c r="M202" s="21">
        <f>B202</f>
        <v>0</v>
      </c>
    </row>
    <row r="203" spans="1:13" ht="12.75">
      <c r="A203" s="21">
        <f>протокол!AL203</f>
        <v>0</v>
      </c>
      <c r="B203" s="21">
        <f>протокол!AM203</f>
        <v>0</v>
      </c>
      <c r="C203" s="21">
        <f>протокол!AN203</f>
        <v>2</v>
      </c>
      <c r="D203" s="21">
        <f>протокол!AO203</f>
        <v>0</v>
      </c>
      <c r="K203" s="21">
        <f>IF(C203=1,D203,0)</f>
        <v>0</v>
      </c>
      <c r="L203" s="21">
        <f>IF(C203=2,D203,0)</f>
        <v>0</v>
      </c>
      <c r="M203" s="21">
        <f>B203</f>
        <v>0</v>
      </c>
    </row>
    <row r="204" spans="1:13" ht="12.75">
      <c r="A204" s="21">
        <f>протокол!AL204</f>
        <v>0</v>
      </c>
      <c r="B204" s="21">
        <f>протокол!AM204</f>
        <v>0</v>
      </c>
      <c r="C204" s="21">
        <f>протокол!AN204</f>
        <v>2</v>
      </c>
      <c r="D204" s="21">
        <f>протокол!AO204</f>
        <v>0</v>
      </c>
      <c r="K204" s="21">
        <f>IF(C204=1,D204,0)</f>
        <v>0</v>
      </c>
      <c r="L204" s="21">
        <f>IF(C204=2,D204,0)</f>
        <v>0</v>
      </c>
      <c r="M204" s="21">
        <f>B204</f>
        <v>0</v>
      </c>
    </row>
    <row r="205" spans="1:13" ht="12.75">
      <c r="A205" s="21">
        <f>протокол!AL205</f>
        <v>0</v>
      </c>
      <c r="B205" s="21">
        <f>протокол!AM205</f>
        <v>0</v>
      </c>
      <c r="C205" s="21">
        <f>протокол!AN205</f>
        <v>2</v>
      </c>
      <c r="D205" s="21">
        <f>протокол!AO205</f>
        <v>0</v>
      </c>
      <c r="K205" s="21">
        <f>IF(C205=1,D205,0)</f>
        <v>0</v>
      </c>
      <c r="L205" s="21">
        <f>IF(C205=2,D205,0)</f>
        <v>0</v>
      </c>
      <c r="M205" s="21">
        <f>B205</f>
        <v>0</v>
      </c>
    </row>
    <row r="206" spans="1:13" ht="12.75">
      <c r="A206" s="21">
        <f>протокол!AL206</f>
        <v>0</v>
      </c>
      <c r="B206" s="21">
        <f>протокол!AM206</f>
        <v>0</v>
      </c>
      <c r="C206" s="21">
        <f>протокол!AN206</f>
        <v>2</v>
      </c>
      <c r="D206" s="21">
        <f>протокол!AO206</f>
        <v>0</v>
      </c>
      <c r="K206" s="21">
        <f>IF(C206=1,D206,0)</f>
        <v>0</v>
      </c>
      <c r="L206" s="21">
        <f>IF(C206=2,D206,0)</f>
        <v>0</v>
      </c>
      <c r="M206" s="21">
        <f>B206</f>
        <v>0</v>
      </c>
    </row>
    <row r="207" spans="1:13" ht="12.75">
      <c r="A207" s="21">
        <f>протокол!AL207</f>
        <v>0</v>
      </c>
      <c r="B207" s="21">
        <f>протокол!AM207</f>
        <v>0</v>
      </c>
      <c r="C207" s="21">
        <f>протокол!AN207</f>
        <v>2</v>
      </c>
      <c r="D207" s="21">
        <f>протокол!AO207</f>
        <v>0</v>
      </c>
      <c r="K207" s="21">
        <f>IF(C207=1,D207,0)</f>
        <v>0</v>
      </c>
      <c r="L207" s="21">
        <f>IF(C207=2,D207,0)</f>
        <v>0</v>
      </c>
      <c r="M207" s="21">
        <f>B207</f>
        <v>0</v>
      </c>
    </row>
    <row r="208" spans="1:13" ht="12.75">
      <c r="A208" s="21">
        <f>протокол!AL208</f>
        <v>0</v>
      </c>
      <c r="B208" s="21">
        <f>протокол!AM208</f>
        <v>0</v>
      </c>
      <c r="C208" s="21">
        <f>протокол!AN208</f>
        <v>2</v>
      </c>
      <c r="D208" s="21">
        <f>протокол!AO208</f>
        <v>0</v>
      </c>
      <c r="K208" s="21">
        <f>IF(C208=1,D208,0)</f>
        <v>0</v>
      </c>
      <c r="L208" s="21">
        <f>IF(C208=2,D208,0)</f>
        <v>0</v>
      </c>
      <c r="M208" s="21">
        <f>B208</f>
        <v>0</v>
      </c>
    </row>
    <row r="209" spans="1:13" ht="12.75">
      <c r="A209" s="21">
        <f>протокол!AL209</f>
        <v>0</v>
      </c>
      <c r="B209" s="21">
        <f>протокол!AM209</f>
        <v>0</v>
      </c>
      <c r="C209" s="21">
        <f>протокол!AN209</f>
        <v>2</v>
      </c>
      <c r="D209" s="21">
        <f>протокол!AO209</f>
        <v>0</v>
      </c>
      <c r="K209" s="21">
        <f>IF(C209=1,D209,0)</f>
        <v>0</v>
      </c>
      <c r="L209" s="21">
        <f>IF(C209=2,D209,0)</f>
        <v>0</v>
      </c>
      <c r="M209" s="21">
        <f>B209</f>
        <v>0</v>
      </c>
    </row>
    <row r="210" spans="1:13" ht="12.75">
      <c r="A210" s="21">
        <f>протокол!AL210</f>
        <v>0</v>
      </c>
      <c r="B210" s="21">
        <f>протокол!AM210</f>
        <v>0</v>
      </c>
      <c r="C210" s="21">
        <f>протокол!AN210</f>
        <v>2</v>
      </c>
      <c r="D210" s="21">
        <f>протокол!AO210</f>
        <v>0</v>
      </c>
      <c r="K210" s="21">
        <f>IF(C210=1,D210,0)</f>
        <v>0</v>
      </c>
      <c r="L210" s="21">
        <f>IF(C210=2,D210,0)</f>
        <v>0</v>
      </c>
      <c r="M210" s="21">
        <f>B210</f>
        <v>0</v>
      </c>
    </row>
    <row r="211" spans="1:13" ht="12.75">
      <c r="A211" s="21">
        <f>протокол!AL211</f>
        <v>0</v>
      </c>
      <c r="B211" s="21">
        <f>протокол!AM211</f>
        <v>0</v>
      </c>
      <c r="C211" s="21">
        <f>протокол!AN211</f>
        <v>2</v>
      </c>
      <c r="D211" s="21">
        <f>протокол!AO211</f>
        <v>0</v>
      </c>
      <c r="K211" s="21">
        <f>IF(C211=1,D211,0)</f>
        <v>0</v>
      </c>
      <c r="L211" s="21">
        <f>IF(C211=2,D211,0)</f>
        <v>0</v>
      </c>
      <c r="M211" s="21">
        <f>B211</f>
        <v>0</v>
      </c>
    </row>
    <row r="212" spans="1:13" ht="12.75">
      <c r="A212" s="21">
        <f>протокол!AL212</f>
        <v>0</v>
      </c>
      <c r="B212" s="21">
        <f>протокол!AM212</f>
        <v>0</v>
      </c>
      <c r="C212" s="21">
        <f>протокол!AN212</f>
        <v>2</v>
      </c>
      <c r="D212" s="21">
        <f>протокол!AO212</f>
        <v>0</v>
      </c>
      <c r="K212" s="21">
        <f>IF(C212=1,D212,0)</f>
        <v>0</v>
      </c>
      <c r="L212" s="21">
        <f>IF(C212=2,D212,0)</f>
        <v>0</v>
      </c>
      <c r="M212" s="21">
        <f>B212</f>
        <v>0</v>
      </c>
    </row>
    <row r="213" spans="1:13" ht="12.75">
      <c r="A213" s="21">
        <f>протокол!AL213</f>
        <v>0</v>
      </c>
      <c r="B213" s="21">
        <f>протокол!AM213</f>
        <v>0</v>
      </c>
      <c r="C213" s="21">
        <f>протокол!AN213</f>
        <v>2</v>
      </c>
      <c r="D213" s="21">
        <f>протокол!AO213</f>
        <v>0</v>
      </c>
      <c r="K213" s="21">
        <f>IF(C213=1,D213,0)</f>
        <v>0</v>
      </c>
      <c r="L213" s="21">
        <f>IF(C213=2,D213,0)</f>
        <v>0</v>
      </c>
      <c r="M213" s="21">
        <f>B213</f>
        <v>0</v>
      </c>
    </row>
    <row r="214" spans="1:13" ht="12.75">
      <c r="A214" s="21">
        <f>протокол!AL214</f>
        <v>0</v>
      </c>
      <c r="B214" s="21">
        <f>протокол!AM214</f>
        <v>0</v>
      </c>
      <c r="C214" s="21">
        <f>протокол!AN214</f>
        <v>2</v>
      </c>
      <c r="D214" s="21">
        <f>протокол!AO214</f>
        <v>0</v>
      </c>
      <c r="K214" s="21">
        <f>IF(C214=1,D214,0)</f>
        <v>0</v>
      </c>
      <c r="L214" s="21">
        <f>IF(C214=2,D214,0)</f>
        <v>0</v>
      </c>
      <c r="M214" s="21">
        <f>B214</f>
        <v>0</v>
      </c>
    </row>
    <row r="215" spans="1:13" ht="12.75">
      <c r="A215" s="21">
        <f>протокол!AL215</f>
        <v>0</v>
      </c>
      <c r="B215" s="21">
        <f>протокол!AM215</f>
        <v>0</v>
      </c>
      <c r="C215" s="21">
        <f>протокол!AN215</f>
        <v>2</v>
      </c>
      <c r="D215" s="21">
        <f>протокол!AO215</f>
        <v>0</v>
      </c>
      <c r="K215" s="21">
        <f>IF(C215=1,D215,0)</f>
        <v>0</v>
      </c>
      <c r="L215" s="21">
        <f>IF(C215=2,D215,0)</f>
        <v>0</v>
      </c>
      <c r="M215" s="21">
        <f>B215</f>
        <v>0</v>
      </c>
    </row>
    <row r="216" spans="1:13" ht="12.75">
      <c r="A216" s="21">
        <f>протокол!AL216</f>
        <v>0</v>
      </c>
      <c r="B216" s="21">
        <f>протокол!AM216</f>
        <v>0</v>
      </c>
      <c r="C216" s="21">
        <f>протокол!AN216</f>
        <v>2</v>
      </c>
      <c r="D216" s="21">
        <f>протокол!AO216</f>
        <v>0</v>
      </c>
      <c r="K216" s="21">
        <f>IF(C216=1,D216,0)</f>
        <v>0</v>
      </c>
      <c r="L216" s="21">
        <f>IF(C216=2,D216,0)</f>
        <v>0</v>
      </c>
      <c r="M216" s="21">
        <f>B216</f>
        <v>0</v>
      </c>
    </row>
    <row r="217" spans="1:13" ht="12.75">
      <c r="A217" s="21">
        <f>протокол!AL217</f>
        <v>0</v>
      </c>
      <c r="B217" s="21">
        <f>протокол!AM217</f>
        <v>0</v>
      </c>
      <c r="C217" s="21">
        <f>протокол!AN217</f>
        <v>2</v>
      </c>
      <c r="D217" s="21">
        <f>протокол!AO217</f>
        <v>0</v>
      </c>
      <c r="K217" s="21">
        <f>IF(C217=1,D217,0)</f>
        <v>0</v>
      </c>
      <c r="L217" s="21">
        <f>IF(C217=2,D217,0)</f>
        <v>0</v>
      </c>
      <c r="M217" s="21">
        <f>B217</f>
        <v>0</v>
      </c>
    </row>
    <row r="218" spans="1:13" ht="12.75">
      <c r="A218" s="21">
        <f>протокол!AL218</f>
        <v>0</v>
      </c>
      <c r="B218" s="21">
        <f>протокол!AM218</f>
        <v>0</v>
      </c>
      <c r="C218" s="21">
        <f>протокол!AN218</f>
        <v>2</v>
      </c>
      <c r="D218" s="21">
        <f>протокол!AO218</f>
        <v>0</v>
      </c>
      <c r="K218" s="21">
        <f>IF(C218=1,D218,0)</f>
        <v>0</v>
      </c>
      <c r="L218" s="21">
        <f>IF(C218=2,D218,0)</f>
        <v>0</v>
      </c>
      <c r="M218" s="21">
        <f>B218</f>
        <v>0</v>
      </c>
    </row>
    <row r="219" spans="1:13" ht="12.75">
      <c r="A219" s="21">
        <f>протокол!AL219</f>
        <v>0</v>
      </c>
      <c r="B219" s="21">
        <f>протокол!AM219</f>
        <v>0</v>
      </c>
      <c r="C219" s="21">
        <f>протокол!AN219</f>
        <v>2</v>
      </c>
      <c r="D219" s="21">
        <f>протокол!AO219</f>
        <v>0</v>
      </c>
      <c r="K219" s="21">
        <f>IF(C219=1,D219,0)</f>
        <v>0</v>
      </c>
      <c r="L219" s="21">
        <f>IF(C219=2,D219,0)</f>
        <v>0</v>
      </c>
      <c r="M219" s="21">
        <f>B219</f>
        <v>0</v>
      </c>
    </row>
    <row r="220" spans="1:13" ht="12.75">
      <c r="A220" s="21">
        <f>протокол!AL220</f>
        <v>0</v>
      </c>
      <c r="B220" s="21">
        <f>протокол!AM220</f>
        <v>0</v>
      </c>
      <c r="C220" s="21">
        <f>протокол!AN220</f>
        <v>2</v>
      </c>
      <c r="D220" s="21">
        <f>протокол!AO220</f>
        <v>0</v>
      </c>
      <c r="K220" s="21">
        <f>IF(C220=1,D220,0)</f>
        <v>0</v>
      </c>
      <c r="L220" s="21">
        <f>IF(C220=2,D220,0)</f>
        <v>0</v>
      </c>
      <c r="M220" s="21">
        <f>B220</f>
        <v>0</v>
      </c>
    </row>
    <row r="221" spans="1:13" ht="12.75">
      <c r="A221" s="21">
        <f>протокол!AL221</f>
        <v>0</v>
      </c>
      <c r="B221" s="21">
        <f>протокол!AM221</f>
        <v>0</v>
      </c>
      <c r="C221" s="21">
        <f>протокол!AN221</f>
        <v>2</v>
      </c>
      <c r="D221" s="21">
        <f>протокол!AO221</f>
        <v>0</v>
      </c>
      <c r="K221" s="21">
        <f>IF(C221=1,D221,0)</f>
        <v>0</v>
      </c>
      <c r="L221" s="21">
        <f>IF(C221=2,D221,0)</f>
        <v>0</v>
      </c>
      <c r="M221" s="21">
        <f>B221</f>
        <v>0</v>
      </c>
    </row>
    <row r="222" spans="1:13" ht="12.75">
      <c r="A222" s="21">
        <f>протокол!AL222</f>
        <v>0</v>
      </c>
      <c r="B222" s="21">
        <f>протокол!AM222</f>
        <v>0</v>
      </c>
      <c r="C222" s="21">
        <f>протокол!AN222</f>
        <v>2</v>
      </c>
      <c r="D222" s="21">
        <f>протокол!AO222</f>
        <v>0</v>
      </c>
      <c r="K222" s="21">
        <f>IF(C222=1,D222,0)</f>
        <v>0</v>
      </c>
      <c r="L222" s="21">
        <f>IF(C222=2,D222,0)</f>
        <v>0</v>
      </c>
      <c r="M222" s="21">
        <f>B222</f>
        <v>0</v>
      </c>
    </row>
    <row r="223" spans="1:13" ht="12.75">
      <c r="A223" s="21">
        <f>протокол!AL223</f>
        <v>0</v>
      </c>
      <c r="B223" s="21">
        <f>протокол!AM223</f>
        <v>0</v>
      </c>
      <c r="C223" s="21">
        <f>протокол!AN223</f>
        <v>2</v>
      </c>
      <c r="D223" s="21">
        <f>протокол!AO223</f>
        <v>0</v>
      </c>
      <c r="K223" s="21">
        <f>IF(C223=1,D223,0)</f>
        <v>0</v>
      </c>
      <c r="L223" s="21">
        <f>IF(C223=2,D223,0)</f>
        <v>0</v>
      </c>
      <c r="M223" s="21">
        <f>B223</f>
        <v>0</v>
      </c>
    </row>
    <row r="224" spans="1:13" ht="12.75">
      <c r="A224" s="21">
        <f>протокол!AL224</f>
        <v>0</v>
      </c>
      <c r="B224" s="21">
        <f>протокол!AM224</f>
        <v>0</v>
      </c>
      <c r="C224" s="21">
        <f>протокол!AN224</f>
        <v>2</v>
      </c>
      <c r="D224" s="21">
        <f>протокол!AO224</f>
        <v>0</v>
      </c>
      <c r="K224" s="21">
        <f>IF(C224=1,D224,0)</f>
        <v>0</v>
      </c>
      <c r="L224" s="21">
        <f>IF(C224=2,D224,0)</f>
        <v>0</v>
      </c>
      <c r="M224" s="21">
        <f>B224</f>
        <v>0</v>
      </c>
    </row>
    <row r="225" spans="1:13" ht="12.75">
      <c r="A225" s="21">
        <f>протокол!AL225</f>
        <v>0</v>
      </c>
      <c r="B225" s="21">
        <f>протокол!AM225</f>
        <v>0</v>
      </c>
      <c r="C225" s="21">
        <f>протокол!AN225</f>
        <v>2</v>
      </c>
      <c r="D225" s="21">
        <f>протокол!AO225</f>
        <v>0</v>
      </c>
      <c r="K225" s="21">
        <f>IF(C225=1,D225,0)</f>
        <v>0</v>
      </c>
      <c r="L225" s="21">
        <f>IF(C225=2,D225,0)</f>
        <v>0</v>
      </c>
      <c r="M225" s="21">
        <f>B225</f>
        <v>0</v>
      </c>
    </row>
    <row r="226" spans="1:13" ht="12.75">
      <c r="A226" s="21">
        <f>протокол!AL226</f>
        <v>0</v>
      </c>
      <c r="B226" s="21">
        <f>протокол!AM226</f>
        <v>0</v>
      </c>
      <c r="C226" s="21">
        <f>протокол!AN226</f>
        <v>2</v>
      </c>
      <c r="D226" s="21">
        <f>протокол!AO226</f>
        <v>0</v>
      </c>
      <c r="K226" s="21">
        <f>IF(C226=1,D226,0)</f>
        <v>0</v>
      </c>
      <c r="L226" s="21">
        <f>IF(C226=2,D226,0)</f>
        <v>0</v>
      </c>
      <c r="M226" s="21">
        <f>B226</f>
        <v>0</v>
      </c>
    </row>
    <row r="227" spans="1:13" ht="12.75">
      <c r="A227" s="21">
        <f>протокол!AL227</f>
        <v>0</v>
      </c>
      <c r="B227" s="21">
        <f>протокол!AM227</f>
        <v>0</v>
      </c>
      <c r="C227" s="21">
        <f>протокол!AN227</f>
        <v>2</v>
      </c>
      <c r="D227" s="21">
        <f>протокол!AO227</f>
        <v>0</v>
      </c>
      <c r="K227" s="21">
        <f>IF(C227=1,D227,0)</f>
        <v>0</v>
      </c>
      <c r="L227" s="21">
        <f>IF(C227=2,D227,0)</f>
        <v>0</v>
      </c>
      <c r="M227" s="21">
        <f>B227</f>
        <v>0</v>
      </c>
    </row>
    <row r="228" spans="1:13" ht="12.75">
      <c r="A228" s="21">
        <f>протокол!AL228</f>
        <v>0</v>
      </c>
      <c r="B228" s="21">
        <f>протокол!AM228</f>
        <v>0</v>
      </c>
      <c r="C228" s="21">
        <f>протокол!AN228</f>
        <v>2</v>
      </c>
      <c r="D228" s="21">
        <f>протокол!AO228</f>
        <v>0</v>
      </c>
      <c r="K228" s="21">
        <f>IF(C228=1,D228,0)</f>
        <v>0</v>
      </c>
      <c r="L228" s="21">
        <f>IF(C228=2,D228,0)</f>
        <v>0</v>
      </c>
      <c r="M228" s="21">
        <f>B228</f>
        <v>0</v>
      </c>
    </row>
    <row r="229" spans="1:13" ht="12.75">
      <c r="A229" s="21">
        <f>протокол!AL229</f>
        <v>0</v>
      </c>
      <c r="B229" s="21">
        <f>протокол!AM229</f>
        <v>0</v>
      </c>
      <c r="C229" s="21">
        <f>протокол!AN229</f>
        <v>2</v>
      </c>
      <c r="D229" s="21">
        <f>протокол!AO229</f>
        <v>0</v>
      </c>
      <c r="K229" s="21">
        <f>IF(C229=1,D229,0)</f>
        <v>0</v>
      </c>
      <c r="L229" s="21">
        <f>IF(C229=2,D229,0)</f>
        <v>0</v>
      </c>
      <c r="M229" s="21">
        <f>B229</f>
        <v>0</v>
      </c>
    </row>
    <row r="230" spans="1:13" ht="12.75">
      <c r="A230" s="21">
        <f>протокол!AL230</f>
        <v>0</v>
      </c>
      <c r="B230" s="21">
        <f>протокол!AM230</f>
        <v>0</v>
      </c>
      <c r="C230" s="21">
        <f>протокол!AN230</f>
        <v>2</v>
      </c>
      <c r="D230" s="21">
        <f>протокол!AO230</f>
        <v>0</v>
      </c>
      <c r="K230" s="21">
        <f>IF(C230=1,D230,0)</f>
        <v>0</v>
      </c>
      <c r="L230" s="21">
        <f>IF(C230=2,D230,0)</f>
        <v>0</v>
      </c>
      <c r="M230" s="21">
        <f>B230</f>
        <v>0</v>
      </c>
    </row>
    <row r="231" spans="1:13" ht="12.75">
      <c r="A231" s="21">
        <f>протокол!AL231</f>
        <v>0</v>
      </c>
      <c r="B231" s="21">
        <f>протокол!AM231</f>
        <v>0</v>
      </c>
      <c r="C231" s="21">
        <f>протокол!AN231</f>
        <v>2</v>
      </c>
      <c r="D231" s="21">
        <f>протокол!AO231</f>
        <v>0</v>
      </c>
      <c r="K231" s="21">
        <f>IF(C231=1,D231,0)</f>
        <v>0</v>
      </c>
      <c r="L231" s="21">
        <f>IF(C231=2,D231,0)</f>
        <v>0</v>
      </c>
      <c r="M231" s="21">
        <f>B231</f>
        <v>0</v>
      </c>
    </row>
    <row r="232" spans="1:13" ht="12.75">
      <c r="A232" s="21">
        <f>протокол!AL232</f>
        <v>0</v>
      </c>
      <c r="B232" s="21">
        <f>протокол!AM232</f>
        <v>0</v>
      </c>
      <c r="C232" s="21">
        <f>протокол!AN232</f>
        <v>2</v>
      </c>
      <c r="D232" s="21">
        <f>протокол!AO232</f>
        <v>0</v>
      </c>
      <c r="K232" s="21">
        <f>IF(C232=1,D232,0)</f>
        <v>0</v>
      </c>
      <c r="L232" s="21">
        <f>IF(C232=2,D232,0)</f>
        <v>0</v>
      </c>
      <c r="M232" s="21">
        <f>B232</f>
        <v>0</v>
      </c>
    </row>
    <row r="233" spans="1:13" ht="12.75">
      <c r="A233" s="21">
        <f>протокол!AL233</f>
        <v>0</v>
      </c>
      <c r="B233" s="21">
        <f>протокол!AM233</f>
        <v>0</v>
      </c>
      <c r="C233" s="21">
        <f>протокол!AN233</f>
        <v>2</v>
      </c>
      <c r="D233" s="21">
        <f>протокол!AO233</f>
        <v>0</v>
      </c>
      <c r="K233" s="21">
        <f>IF(C233=1,D233,0)</f>
        <v>0</v>
      </c>
      <c r="L233" s="21">
        <f>IF(C233=2,D233,0)</f>
        <v>0</v>
      </c>
      <c r="M233" s="21">
        <f>B233</f>
        <v>0</v>
      </c>
    </row>
    <row r="234" spans="1:13" ht="12.75">
      <c r="A234" s="21">
        <f>протокол!AL234</f>
        <v>0</v>
      </c>
      <c r="B234" s="21">
        <f>протокол!AM234</f>
        <v>0</v>
      </c>
      <c r="C234" s="21">
        <f>протокол!AN234</f>
        <v>0</v>
      </c>
      <c r="D234" s="21">
        <f>протокол!AO234</f>
        <v>0</v>
      </c>
      <c r="K234" s="21">
        <f>IF(C234=1,D234,0)</f>
        <v>0</v>
      </c>
      <c r="L234" s="21">
        <f>IF(C234=2,D234,0)</f>
        <v>0</v>
      </c>
      <c r="M234" s="21">
        <f>B234</f>
        <v>0</v>
      </c>
    </row>
    <row r="235" spans="1:13" ht="12.75">
      <c r="A235" s="21">
        <f>протокол!AL235</f>
        <v>0</v>
      </c>
      <c r="B235" s="21">
        <f>протокол!AM235</f>
        <v>0</v>
      </c>
      <c r="C235" s="21">
        <f>протокол!AN235</f>
        <v>0</v>
      </c>
      <c r="D235" s="21">
        <f>протокол!AO235</f>
        <v>0</v>
      </c>
      <c r="K235" s="21">
        <f>IF(C235=1,D235,0)</f>
        <v>0</v>
      </c>
      <c r="L235" s="21">
        <f>IF(C235=2,D235,0)</f>
        <v>0</v>
      </c>
      <c r="M235" s="21">
        <f>B235</f>
        <v>0</v>
      </c>
    </row>
    <row r="236" spans="1:13" ht="12.75">
      <c r="A236" s="21">
        <f>протокол!AL236</f>
        <v>0</v>
      </c>
      <c r="B236" s="21">
        <f>протокол!AM236</f>
        <v>0</v>
      </c>
      <c r="C236" s="21">
        <f>протокол!AN236</f>
        <v>0</v>
      </c>
      <c r="D236" s="21">
        <f>протокол!AO236</f>
        <v>0</v>
      </c>
      <c r="K236" s="21">
        <f>IF(C236=1,D236,0)</f>
        <v>0</v>
      </c>
      <c r="L236" s="21">
        <f>IF(C236=2,D236,0)</f>
        <v>0</v>
      </c>
      <c r="M236" s="21">
        <f>B236</f>
        <v>0</v>
      </c>
    </row>
    <row r="237" spans="1:13" ht="12.75">
      <c r="A237" s="21">
        <f>протокол!AL237</f>
        <v>0</v>
      </c>
      <c r="B237" s="21">
        <f>протокол!AM237</f>
        <v>0</v>
      </c>
      <c r="C237" s="21">
        <f>протокол!AN237</f>
        <v>0</v>
      </c>
      <c r="D237" s="21">
        <f>протокол!AO237</f>
        <v>0</v>
      </c>
      <c r="K237" s="21">
        <f>IF(C237=1,D237,0)</f>
        <v>0</v>
      </c>
      <c r="L237" s="21">
        <f>IF(C237=2,D237,0)</f>
        <v>0</v>
      </c>
      <c r="M237" s="21">
        <f>B237</f>
        <v>0</v>
      </c>
    </row>
    <row r="238" spans="1:13" ht="12.75">
      <c r="A238" s="21">
        <f>протокол!AL238</f>
        <v>0</v>
      </c>
      <c r="B238" s="21">
        <f>протокол!AM238</f>
        <v>0</v>
      </c>
      <c r="C238" s="21">
        <f>протокол!AN238</f>
        <v>0</v>
      </c>
      <c r="D238" s="21">
        <f>протокол!AO238</f>
        <v>0</v>
      </c>
      <c r="K238" s="21">
        <f>IF(C238=1,D238,0)</f>
        <v>0</v>
      </c>
      <c r="L238" s="21">
        <f>IF(C238=2,D238,0)</f>
        <v>0</v>
      </c>
      <c r="M238" s="21">
        <f>B238</f>
        <v>0</v>
      </c>
    </row>
    <row r="239" spans="1:13" ht="12.75">
      <c r="A239" s="21">
        <f>протокол!AL239</f>
        <v>0</v>
      </c>
      <c r="B239" s="21">
        <f>протокол!AM239</f>
        <v>0</v>
      </c>
      <c r="C239" s="21">
        <f>протокол!AN239</f>
        <v>0</v>
      </c>
      <c r="D239" s="21">
        <f>протокол!AO239</f>
        <v>0</v>
      </c>
      <c r="K239" s="21">
        <f>IF(C239=1,D239,0)</f>
        <v>0</v>
      </c>
      <c r="L239" s="21">
        <f>IF(C239=2,D239,0)</f>
        <v>0</v>
      </c>
      <c r="M239" s="21">
        <f>B239</f>
        <v>0</v>
      </c>
    </row>
    <row r="240" spans="1:13" ht="12.75">
      <c r="A240" s="21">
        <f>протокол!AL240</f>
        <v>0</v>
      </c>
      <c r="B240" s="21">
        <f>протокол!AM240</f>
        <v>0</v>
      </c>
      <c r="C240" s="21">
        <f>протокол!AN240</f>
        <v>0</v>
      </c>
      <c r="D240" s="21">
        <f>протокол!AO240</f>
        <v>0</v>
      </c>
      <c r="K240" s="21">
        <f>IF(C240=1,D240,0)</f>
        <v>0</v>
      </c>
      <c r="L240" s="21">
        <f>IF(C240=2,D240,0)</f>
        <v>0</v>
      </c>
      <c r="M240" s="21">
        <f>B240</f>
        <v>0</v>
      </c>
    </row>
    <row r="241" spans="1:13" ht="12.75">
      <c r="A241" s="21">
        <f>протокол!AL241</f>
        <v>0</v>
      </c>
      <c r="B241" s="21">
        <f>протокол!AM241</f>
        <v>0</v>
      </c>
      <c r="C241" s="21">
        <f>протокол!AN241</f>
        <v>0</v>
      </c>
      <c r="D241" s="21">
        <f>протокол!AO241</f>
        <v>0</v>
      </c>
      <c r="K241" s="21">
        <f>IF(C241=1,D241,0)</f>
        <v>0</v>
      </c>
      <c r="L241" s="21">
        <f>IF(C241=2,D241,0)</f>
        <v>0</v>
      </c>
      <c r="M241" s="21">
        <f>B241</f>
        <v>0</v>
      </c>
    </row>
    <row r="242" spans="1:13" ht="12.75">
      <c r="A242" s="21">
        <f>протокол!AL242</f>
        <v>0</v>
      </c>
      <c r="B242" s="21">
        <f>протокол!AM242</f>
        <v>0</v>
      </c>
      <c r="C242" s="21">
        <f>протокол!AN242</f>
        <v>0</v>
      </c>
      <c r="D242" s="21">
        <f>протокол!AO242</f>
        <v>0</v>
      </c>
      <c r="K242" s="21">
        <f>IF(C242=1,D242,0)</f>
        <v>0</v>
      </c>
      <c r="L242" s="21">
        <f>IF(C242=2,D242,0)</f>
        <v>0</v>
      </c>
      <c r="M242" s="21">
        <f>B242</f>
        <v>0</v>
      </c>
    </row>
    <row r="243" spans="1:13" ht="12.75">
      <c r="A243" s="21">
        <f>протокол!AL243</f>
        <v>0</v>
      </c>
      <c r="B243" s="21">
        <f>протокол!AM243</f>
        <v>0</v>
      </c>
      <c r="C243" s="21">
        <f>протокол!AN243</f>
        <v>0</v>
      </c>
      <c r="D243" s="21">
        <f>протокол!AO243</f>
        <v>0</v>
      </c>
      <c r="K243" s="21">
        <f>IF(C243=1,D243,0)</f>
        <v>0</v>
      </c>
      <c r="L243" s="21">
        <f>IF(C243=2,D243,0)</f>
        <v>0</v>
      </c>
      <c r="M243" s="21">
        <f>B243</f>
        <v>0</v>
      </c>
    </row>
    <row r="244" spans="1:13" ht="12.75">
      <c r="A244" s="21">
        <f>протокол!AL244</f>
        <v>0</v>
      </c>
      <c r="B244" s="21">
        <f>протокол!AM244</f>
        <v>0</v>
      </c>
      <c r="C244" s="21">
        <f>протокол!AN244</f>
        <v>0</v>
      </c>
      <c r="D244" s="21">
        <f>протокол!AO244</f>
        <v>0</v>
      </c>
      <c r="K244" s="21">
        <f>IF(C244=1,D244,0)</f>
        <v>0</v>
      </c>
      <c r="L244" s="21">
        <f>IF(C244=2,D244,0)</f>
        <v>0</v>
      </c>
      <c r="M244" s="21">
        <f>B244</f>
        <v>0</v>
      </c>
    </row>
    <row r="245" spans="1:13" ht="12.75">
      <c r="A245" s="21">
        <f>протокол!AL245</f>
        <v>0</v>
      </c>
      <c r="B245" s="21">
        <f>протокол!AM245</f>
        <v>0</v>
      </c>
      <c r="C245" s="21">
        <f>протокол!AN245</f>
        <v>0</v>
      </c>
      <c r="D245" s="21">
        <f>протокол!AO245</f>
        <v>0</v>
      </c>
      <c r="K245" s="21">
        <f>IF(C245=1,D245,0)</f>
        <v>0</v>
      </c>
      <c r="L245" s="21">
        <f>IF(C245=2,D245,0)</f>
        <v>0</v>
      </c>
      <c r="M245" s="21">
        <f>B245</f>
        <v>0</v>
      </c>
    </row>
    <row r="246" spans="1:13" ht="12.75">
      <c r="A246" s="21">
        <f>протокол!AL246</f>
        <v>0</v>
      </c>
      <c r="B246" s="21">
        <f>протокол!AM246</f>
        <v>0</v>
      </c>
      <c r="C246" s="21">
        <f>протокол!AN246</f>
        <v>0</v>
      </c>
      <c r="D246" s="21">
        <f>протокол!AO246</f>
        <v>0</v>
      </c>
      <c r="K246" s="21">
        <f>IF(C246=1,D246,0)</f>
        <v>0</v>
      </c>
      <c r="L246" s="21">
        <f>IF(C246=2,D246,0)</f>
        <v>0</v>
      </c>
      <c r="M246" s="21">
        <f>B246</f>
        <v>0</v>
      </c>
    </row>
    <row r="247" spans="1:13" ht="12.75">
      <c r="A247" s="21">
        <f>протокол!AL247</f>
        <v>0</v>
      </c>
      <c r="B247" s="21">
        <f>протокол!AM247</f>
        <v>0</v>
      </c>
      <c r="C247" s="21">
        <f>протокол!AN247</f>
        <v>0</v>
      </c>
      <c r="D247" s="21">
        <f>протокол!AO247</f>
        <v>0</v>
      </c>
      <c r="K247" s="21">
        <f>IF(C247=1,D247,0)</f>
        <v>0</v>
      </c>
      <c r="L247" s="21">
        <f>IF(C247=2,D247,0)</f>
        <v>0</v>
      </c>
      <c r="M247" s="21">
        <f>B247</f>
        <v>0</v>
      </c>
    </row>
    <row r="248" spans="1:13" ht="12.75">
      <c r="A248" s="21">
        <f>протокол!AL248</f>
        <v>0</v>
      </c>
      <c r="B248" s="21">
        <f>протокол!AM248</f>
        <v>0</v>
      </c>
      <c r="C248" s="21">
        <f>протокол!AN248</f>
        <v>0</v>
      </c>
      <c r="D248" s="21">
        <f>протокол!AO248</f>
        <v>0</v>
      </c>
      <c r="K248" s="21">
        <f>IF(C248=1,D248,0)</f>
        <v>0</v>
      </c>
      <c r="L248" s="21">
        <f>IF(C248=2,D248,0)</f>
        <v>0</v>
      </c>
      <c r="M248" s="21">
        <f>B248</f>
        <v>0</v>
      </c>
    </row>
    <row r="249" spans="1:13" ht="12.75">
      <c r="A249" s="21">
        <f>протокол!AL249</f>
        <v>0</v>
      </c>
      <c r="B249" s="21">
        <f>протокол!AM249</f>
        <v>0</v>
      </c>
      <c r="C249" s="21">
        <f>протокол!AN249</f>
        <v>0</v>
      </c>
      <c r="D249" s="21">
        <f>протокол!AO249</f>
        <v>0</v>
      </c>
      <c r="K249" s="21">
        <f>IF(C249=1,D249,0)</f>
        <v>0</v>
      </c>
      <c r="L249" s="21">
        <f>IF(C249=2,D249,0)</f>
        <v>0</v>
      </c>
      <c r="M249" s="21">
        <f>B249</f>
        <v>0</v>
      </c>
    </row>
    <row r="250" spans="1:13" ht="12.75">
      <c r="A250" s="21">
        <f>протокол!AL250</f>
        <v>0</v>
      </c>
      <c r="B250" s="21">
        <f>протокол!AM250</f>
        <v>0</v>
      </c>
      <c r="C250" s="21">
        <f>протокол!AN250</f>
        <v>0</v>
      </c>
      <c r="D250" s="21">
        <f>протокол!AO250</f>
        <v>0</v>
      </c>
      <c r="K250" s="21">
        <f>IF(C250=1,D250,0)</f>
        <v>0</v>
      </c>
      <c r="L250" s="21">
        <f>IF(C250=2,D250,0)</f>
        <v>0</v>
      </c>
      <c r="M250" s="21">
        <f>B250</f>
        <v>0</v>
      </c>
    </row>
    <row r="251" spans="1:13" ht="12.75">
      <c r="A251" s="21">
        <f>протокол!AL251</f>
        <v>0</v>
      </c>
      <c r="B251" s="21">
        <f>протокол!AM251</f>
        <v>0</v>
      </c>
      <c r="C251" s="21">
        <f>протокол!AN251</f>
        <v>0</v>
      </c>
      <c r="D251" s="21">
        <f>протокол!AO251</f>
        <v>0</v>
      </c>
      <c r="K251" s="21">
        <f>IF(C251=1,D251,0)</f>
        <v>0</v>
      </c>
      <c r="L251" s="21">
        <f>IF(C251=2,D251,0)</f>
        <v>0</v>
      </c>
      <c r="M251" s="21">
        <f>B251</f>
        <v>0</v>
      </c>
    </row>
    <row r="252" spans="1:13" ht="12.75">
      <c r="A252" s="21">
        <f>протокол!AL252</f>
        <v>0</v>
      </c>
      <c r="B252" s="21">
        <f>протокол!AM252</f>
        <v>0</v>
      </c>
      <c r="C252" s="21">
        <f>протокол!AN252</f>
        <v>0</v>
      </c>
      <c r="D252" s="21">
        <f>протокол!AO252</f>
        <v>0</v>
      </c>
      <c r="K252" s="21">
        <f>IF(C252=1,D252,0)</f>
        <v>0</v>
      </c>
      <c r="L252" s="21">
        <f>IF(C252=2,D252,0)</f>
        <v>0</v>
      </c>
      <c r="M252" s="21">
        <f>B252</f>
        <v>0</v>
      </c>
    </row>
    <row r="253" spans="1:13" ht="12.75">
      <c r="A253" s="21">
        <f>протокол!AL253</f>
        <v>0</v>
      </c>
      <c r="B253" s="21">
        <f>протокол!AM253</f>
        <v>0</v>
      </c>
      <c r="C253" s="21">
        <f>протокол!AN253</f>
        <v>0</v>
      </c>
      <c r="D253" s="21">
        <f>протокол!AO253</f>
        <v>0</v>
      </c>
      <c r="K253" s="21">
        <f>IF(C253=1,D253,0)</f>
        <v>0</v>
      </c>
      <c r="L253" s="21">
        <f>IF(C253=2,D253,0)</f>
        <v>0</v>
      </c>
      <c r="M253" s="21">
        <f>B253</f>
        <v>0</v>
      </c>
    </row>
    <row r="254" spans="1:13" ht="12.75">
      <c r="A254" s="21">
        <f>протокол!AL254</f>
        <v>0</v>
      </c>
      <c r="B254" s="21">
        <f>протокол!AM254</f>
        <v>0</v>
      </c>
      <c r="C254" s="21">
        <f>протокол!AN254</f>
        <v>0</v>
      </c>
      <c r="D254" s="21">
        <f>протокол!AO254</f>
        <v>0</v>
      </c>
      <c r="K254" s="21">
        <f>IF(C254=1,D254,0)</f>
        <v>0</v>
      </c>
      <c r="L254" s="21">
        <f>IF(C254=2,D254,0)</f>
        <v>0</v>
      </c>
      <c r="M254" s="21">
        <f>B254</f>
        <v>0</v>
      </c>
    </row>
    <row r="255" spans="1:13" ht="12.75">
      <c r="A255" s="21">
        <f>протокол!AL255</f>
        <v>0</v>
      </c>
      <c r="B255" s="21">
        <f>протокол!AM255</f>
        <v>0</v>
      </c>
      <c r="C255" s="21">
        <f>протокол!AN255</f>
        <v>0</v>
      </c>
      <c r="D255" s="21">
        <f>протокол!AO255</f>
        <v>0</v>
      </c>
      <c r="K255" s="21">
        <f>IF(C255=1,D255,0)</f>
        <v>0</v>
      </c>
      <c r="L255" s="21">
        <f>IF(C255=2,D255,0)</f>
        <v>0</v>
      </c>
      <c r="M255" s="21">
        <f>B255</f>
        <v>0</v>
      </c>
    </row>
    <row r="256" spans="1:13" ht="12.75">
      <c r="A256" s="21">
        <f>протокол!AL256</f>
        <v>0</v>
      </c>
      <c r="B256" s="21">
        <f>протокол!AM256</f>
        <v>0</v>
      </c>
      <c r="C256" s="21">
        <f>протокол!AN256</f>
        <v>0</v>
      </c>
      <c r="D256" s="21">
        <f>протокол!AO256</f>
        <v>0</v>
      </c>
      <c r="K256" s="21">
        <f>IF(C256=1,D256,0)</f>
        <v>0</v>
      </c>
      <c r="L256" s="21">
        <f>IF(C256=2,D256,0)</f>
        <v>0</v>
      </c>
      <c r="M256" s="21">
        <f>B256</f>
        <v>0</v>
      </c>
    </row>
    <row r="257" spans="1:13" ht="12.75">
      <c r="A257" s="21">
        <f>протокол!AL257</f>
        <v>0</v>
      </c>
      <c r="B257" s="21">
        <f>протокол!AM257</f>
        <v>0</v>
      </c>
      <c r="C257" s="21">
        <f>протокол!AN257</f>
        <v>0</v>
      </c>
      <c r="D257" s="21">
        <f>протокол!AO257</f>
        <v>0</v>
      </c>
      <c r="K257" s="21">
        <f>IF(C257=1,D257,0)</f>
        <v>0</v>
      </c>
      <c r="L257" s="21">
        <f>IF(C257=2,D257,0)</f>
        <v>0</v>
      </c>
      <c r="M257" s="21">
        <f>B257</f>
        <v>0</v>
      </c>
    </row>
    <row r="258" spans="1:13" ht="12.75">
      <c r="A258" s="21">
        <f>протокол!AL258</f>
        <v>0</v>
      </c>
      <c r="B258" s="21">
        <f>протокол!AM258</f>
        <v>0</v>
      </c>
      <c r="C258" s="21">
        <f>протокол!AN258</f>
        <v>0</v>
      </c>
      <c r="D258" s="21">
        <f>протокол!AO258</f>
        <v>0</v>
      </c>
      <c r="K258" s="21">
        <f>IF(C258=1,D258,0)</f>
        <v>0</v>
      </c>
      <c r="L258" s="21">
        <f>IF(C258=2,D258,0)</f>
        <v>0</v>
      </c>
      <c r="M258" s="21">
        <f>B258</f>
        <v>0</v>
      </c>
    </row>
    <row r="259" spans="1:13" ht="12.75">
      <c r="A259" s="21">
        <f>протокол!AL259</f>
        <v>0</v>
      </c>
      <c r="B259" s="21">
        <f>протокол!AM259</f>
        <v>0</v>
      </c>
      <c r="C259" s="21">
        <f>протокол!AN259</f>
        <v>0</v>
      </c>
      <c r="D259" s="21">
        <f>протокол!AO259</f>
        <v>0</v>
      </c>
      <c r="K259" s="21">
        <f>IF(C259=1,D259,0)</f>
        <v>0</v>
      </c>
      <c r="L259" s="21">
        <f>IF(C259=2,D259,0)</f>
        <v>0</v>
      </c>
      <c r="M259" s="21">
        <f>B259</f>
        <v>0</v>
      </c>
    </row>
    <row r="260" spans="1:13" ht="12.75">
      <c r="A260" s="21">
        <f>протокол!AL260</f>
        <v>0</v>
      </c>
      <c r="B260" s="21">
        <f>протокол!AM260</f>
        <v>0</v>
      </c>
      <c r="C260" s="21">
        <f>протокол!AN260</f>
        <v>0</v>
      </c>
      <c r="D260" s="21">
        <f>протокол!AO260</f>
        <v>0</v>
      </c>
      <c r="K260" s="21">
        <f>IF(C260=1,D260,0)</f>
        <v>0</v>
      </c>
      <c r="L260" s="21">
        <f>IF(C260=2,D260,0)</f>
        <v>0</v>
      </c>
      <c r="M260" s="21">
        <f>B260</f>
        <v>0</v>
      </c>
    </row>
    <row r="261" spans="1:13" ht="12.75">
      <c r="A261" s="21">
        <f>протокол!AL261</f>
        <v>0</v>
      </c>
      <c r="B261" s="21">
        <f>протокол!AM261</f>
        <v>0</v>
      </c>
      <c r="C261" s="21">
        <f>протокол!AN261</f>
        <v>0</v>
      </c>
      <c r="D261" s="21">
        <f>протокол!AO261</f>
        <v>0</v>
      </c>
      <c r="K261" s="21">
        <f>IF(C261=1,D261,0)</f>
        <v>0</v>
      </c>
      <c r="L261" s="21">
        <f>IF(C261=2,D261,0)</f>
        <v>0</v>
      </c>
      <c r="M261" s="21">
        <f>B261</f>
        <v>0</v>
      </c>
    </row>
    <row r="262" spans="1:13" ht="12.75">
      <c r="A262" s="21">
        <f>протокол!AL262</f>
        <v>0</v>
      </c>
      <c r="B262" s="21">
        <f>протокол!AM262</f>
        <v>0</v>
      </c>
      <c r="C262" s="21">
        <f>протокол!AN262</f>
        <v>0</v>
      </c>
      <c r="D262" s="21">
        <f>протокол!AO262</f>
        <v>0</v>
      </c>
      <c r="K262" s="21">
        <f>IF(C262=1,D262,0)</f>
        <v>0</v>
      </c>
      <c r="L262" s="21">
        <f>IF(C262=2,D262,0)</f>
        <v>0</v>
      </c>
      <c r="M262" s="21">
        <f>B262</f>
        <v>0</v>
      </c>
    </row>
    <row r="263" spans="1:13" ht="12.75">
      <c r="A263" s="21">
        <f>протокол!AL263</f>
        <v>0</v>
      </c>
      <c r="B263" s="21">
        <f>протокол!AM263</f>
        <v>0</v>
      </c>
      <c r="C263" s="21">
        <f>протокол!AN263</f>
        <v>0</v>
      </c>
      <c r="D263" s="21">
        <f>протокол!AO263</f>
        <v>0</v>
      </c>
      <c r="K263" s="21">
        <f>IF(C263=1,D263,0)</f>
        <v>0</v>
      </c>
      <c r="L263" s="21">
        <f>IF(C263=2,D263,0)</f>
        <v>0</v>
      </c>
      <c r="M263" s="21">
        <f>B263</f>
        <v>0</v>
      </c>
    </row>
    <row r="264" spans="1:13" ht="12.75">
      <c r="A264" s="21">
        <f>протокол!AL264</f>
        <v>0</v>
      </c>
      <c r="B264" s="21">
        <f>протокол!AM264</f>
        <v>0</v>
      </c>
      <c r="C264" s="21">
        <f>протокол!AN264</f>
        <v>0</v>
      </c>
      <c r="D264" s="21">
        <f>протокол!AO264</f>
        <v>0</v>
      </c>
      <c r="K264" s="21">
        <f>IF(C264=1,D264,0)</f>
        <v>0</v>
      </c>
      <c r="L264" s="21">
        <f>IF(C264=2,D264,0)</f>
        <v>0</v>
      </c>
      <c r="M264" s="21">
        <f>B264</f>
        <v>0</v>
      </c>
    </row>
    <row r="265" spans="1:13" ht="12.75">
      <c r="A265" s="21">
        <f>протокол!AL265</f>
        <v>0</v>
      </c>
      <c r="B265" s="21">
        <f>протокол!AM265</f>
        <v>0</v>
      </c>
      <c r="C265" s="21">
        <f>протокол!AN265</f>
        <v>0</v>
      </c>
      <c r="D265" s="21">
        <f>протокол!AO265</f>
        <v>0</v>
      </c>
      <c r="K265" s="21">
        <f>IF(C265=1,D265,0)</f>
        <v>0</v>
      </c>
      <c r="L265" s="21">
        <f>IF(C265=2,D265,0)</f>
        <v>0</v>
      </c>
      <c r="M265" s="21">
        <f>B265</f>
        <v>0</v>
      </c>
    </row>
    <row r="266" spans="1:13" ht="12.75">
      <c r="A266" s="21">
        <f>протокол!AL266</f>
        <v>0</v>
      </c>
      <c r="B266" s="21">
        <f>протокол!AM266</f>
        <v>0</v>
      </c>
      <c r="C266" s="21">
        <f>протокол!AN266</f>
        <v>0</v>
      </c>
      <c r="D266" s="21">
        <f>протокол!AO266</f>
        <v>0</v>
      </c>
      <c r="K266" s="21">
        <f>IF(C266=1,D266,0)</f>
        <v>0</v>
      </c>
      <c r="L266" s="21">
        <f>IF(C266=2,D266,0)</f>
        <v>0</v>
      </c>
      <c r="M266" s="21">
        <f>B266</f>
        <v>0</v>
      </c>
    </row>
    <row r="267" spans="1:13" ht="12.75">
      <c r="A267" s="21">
        <f>протокол!AL267</f>
        <v>0</v>
      </c>
      <c r="B267" s="21">
        <f>протокол!AM267</f>
        <v>0</v>
      </c>
      <c r="C267" s="21">
        <f>протокол!AN267</f>
        <v>0</v>
      </c>
      <c r="D267" s="21">
        <f>протокол!AO267</f>
        <v>0</v>
      </c>
      <c r="K267" s="21">
        <f>IF(C267=1,D267,0)</f>
        <v>0</v>
      </c>
      <c r="L267" s="21">
        <f>IF(C267=2,D267,0)</f>
        <v>0</v>
      </c>
      <c r="M267" s="21">
        <f>B267</f>
        <v>0</v>
      </c>
    </row>
    <row r="268" spans="1:13" ht="12.75">
      <c r="A268" s="21">
        <f>протокол!AL268</f>
        <v>0</v>
      </c>
      <c r="B268" s="21">
        <f>протокол!AM268</f>
        <v>0</v>
      </c>
      <c r="C268" s="21">
        <f>протокол!AN268</f>
        <v>0</v>
      </c>
      <c r="D268" s="21">
        <f>протокол!AO268</f>
        <v>0</v>
      </c>
      <c r="K268" s="21">
        <f>IF(C268=1,D268,0)</f>
        <v>0</v>
      </c>
      <c r="L268" s="21">
        <f>IF(C268=2,D268,0)</f>
        <v>0</v>
      </c>
      <c r="M268" s="21">
        <f>B268</f>
        <v>0</v>
      </c>
    </row>
    <row r="269" spans="1:13" ht="12.75">
      <c r="A269" s="21">
        <f>протокол!AL269</f>
        <v>0</v>
      </c>
      <c r="B269" s="21">
        <f>протокол!AM269</f>
        <v>0</v>
      </c>
      <c r="C269" s="21">
        <f>протокол!AN269</f>
        <v>0</v>
      </c>
      <c r="D269" s="21">
        <f>протокол!AO269</f>
        <v>0</v>
      </c>
      <c r="K269" s="21">
        <f>IF(C269=1,D269,0)</f>
        <v>0</v>
      </c>
      <c r="L269" s="21">
        <f>IF(C269=2,D269,0)</f>
        <v>0</v>
      </c>
      <c r="M269" s="21">
        <f>B269</f>
        <v>0</v>
      </c>
    </row>
    <row r="270" spans="1:13" ht="12.75">
      <c r="A270" s="21">
        <f>протокол!AL270</f>
        <v>0</v>
      </c>
      <c r="B270" s="21">
        <f>протокол!AM270</f>
        <v>0</v>
      </c>
      <c r="C270" s="21">
        <f>протокол!AN270</f>
        <v>0</v>
      </c>
      <c r="D270" s="21">
        <f>протокол!AO270</f>
        <v>0</v>
      </c>
      <c r="K270" s="21">
        <f>IF(C270=1,D270,0)</f>
        <v>0</v>
      </c>
      <c r="L270" s="21">
        <f>IF(C270=2,D270,0)</f>
        <v>0</v>
      </c>
      <c r="M270" s="21">
        <f>B270</f>
        <v>0</v>
      </c>
    </row>
    <row r="271" spans="1:13" ht="12.75">
      <c r="A271" s="21">
        <f>протокол!AL271</f>
        <v>0</v>
      </c>
      <c r="B271" s="21">
        <f>протокол!AM271</f>
        <v>0</v>
      </c>
      <c r="C271" s="21">
        <f>протокол!AN271</f>
        <v>0</v>
      </c>
      <c r="D271" s="21">
        <f>протокол!AO271</f>
        <v>0</v>
      </c>
      <c r="K271" s="21">
        <f>IF(C271=1,D271,0)</f>
        <v>0</v>
      </c>
      <c r="L271" s="21">
        <f>IF(C271=2,D271,0)</f>
        <v>0</v>
      </c>
      <c r="M271" s="21">
        <f>B271</f>
        <v>0</v>
      </c>
    </row>
    <row r="272" spans="1:13" ht="12.75">
      <c r="A272" s="21">
        <f>протокол!AL272</f>
        <v>0</v>
      </c>
      <c r="B272" s="21">
        <f>протокол!AM272</f>
        <v>0</v>
      </c>
      <c r="C272" s="21">
        <f>протокол!AN272</f>
        <v>0</v>
      </c>
      <c r="D272" s="21">
        <f>протокол!AO272</f>
        <v>0</v>
      </c>
      <c r="K272" s="21">
        <f>IF(C272=1,D272,0)</f>
        <v>0</v>
      </c>
      <c r="L272" s="21">
        <f>IF(C272=2,D272,0)</f>
        <v>0</v>
      </c>
      <c r="M272" s="21">
        <f>B272</f>
        <v>0</v>
      </c>
    </row>
    <row r="273" spans="1:13" ht="12.75">
      <c r="A273" s="21">
        <f>протокол!AL273</f>
        <v>0</v>
      </c>
      <c r="B273" s="21">
        <f>протокол!AM273</f>
        <v>0</v>
      </c>
      <c r="C273" s="21">
        <f>протокол!AN273</f>
        <v>0</v>
      </c>
      <c r="D273" s="21">
        <f>протокол!AO273</f>
        <v>0</v>
      </c>
      <c r="K273" s="21">
        <f>IF(C273=1,D273,0)</f>
        <v>0</v>
      </c>
      <c r="L273" s="21">
        <f>IF(C273=2,D273,0)</f>
        <v>0</v>
      </c>
      <c r="M273" s="21">
        <f>B273</f>
        <v>0</v>
      </c>
    </row>
    <row r="274" spans="1:13" ht="12.75">
      <c r="A274" s="21">
        <f>протокол!AL274</f>
        <v>0</v>
      </c>
      <c r="B274" s="21">
        <f>протокол!AM274</f>
        <v>0</v>
      </c>
      <c r="C274" s="21">
        <f>протокол!AN274</f>
        <v>0</v>
      </c>
      <c r="D274" s="21">
        <f>протокол!AO274</f>
        <v>0</v>
      </c>
      <c r="K274" s="21">
        <f>IF(C274=1,D274,0)</f>
        <v>0</v>
      </c>
      <c r="L274" s="21">
        <f>IF(C274=2,D274,0)</f>
        <v>0</v>
      </c>
      <c r="M274" s="21">
        <f>B274</f>
        <v>0</v>
      </c>
    </row>
    <row r="275" spans="1:13" ht="12.75">
      <c r="A275" s="21">
        <f>протокол!AL275</f>
        <v>0</v>
      </c>
      <c r="B275" s="21">
        <f>протокол!AM275</f>
        <v>0</v>
      </c>
      <c r="C275" s="21">
        <f>протокол!AN275</f>
        <v>0</v>
      </c>
      <c r="D275" s="21">
        <f>протокол!AO275</f>
        <v>0</v>
      </c>
      <c r="K275" s="21">
        <f>IF(C275=1,D275,0)</f>
        <v>0</v>
      </c>
      <c r="L275" s="21">
        <f>IF(C275=2,D275,0)</f>
        <v>0</v>
      </c>
      <c r="M275" s="21">
        <f>B275</f>
        <v>0</v>
      </c>
    </row>
    <row r="276" spans="1:13" ht="12.75">
      <c r="A276" s="21">
        <f>протокол!AL276</f>
        <v>0</v>
      </c>
      <c r="B276" s="21">
        <f>протокол!AM276</f>
        <v>0</v>
      </c>
      <c r="C276" s="21">
        <f>протокол!AN276</f>
        <v>0</v>
      </c>
      <c r="D276" s="21">
        <f>протокол!AO276</f>
        <v>0</v>
      </c>
      <c r="K276" s="21">
        <f>IF(C276=1,D276,0)</f>
        <v>0</v>
      </c>
      <c r="L276" s="21">
        <f>IF(C276=2,D276,0)</f>
        <v>0</v>
      </c>
      <c r="M276" s="21">
        <f>B276</f>
        <v>0</v>
      </c>
    </row>
    <row r="277" spans="1:13" ht="12.75">
      <c r="A277" s="21">
        <f>протокол!AL277</f>
        <v>0</v>
      </c>
      <c r="B277" s="21">
        <f>протокол!AM277</f>
        <v>0</v>
      </c>
      <c r="C277" s="21">
        <f>протокол!AN277</f>
        <v>0</v>
      </c>
      <c r="D277" s="21">
        <f>протокол!AO277</f>
        <v>0</v>
      </c>
      <c r="K277" s="21">
        <f>IF(C277=1,D277,0)</f>
        <v>0</v>
      </c>
      <c r="L277" s="21">
        <f>IF(C277=2,D277,0)</f>
        <v>0</v>
      </c>
      <c r="M277" s="21">
        <f>B277</f>
        <v>0</v>
      </c>
    </row>
    <row r="278" spans="1:13" ht="12.75">
      <c r="A278" s="21">
        <f>протокол!AL278</f>
        <v>0</v>
      </c>
      <c r="B278" s="21">
        <f>протокол!AM278</f>
        <v>0</v>
      </c>
      <c r="C278" s="21">
        <f>протокол!AN278</f>
        <v>0</v>
      </c>
      <c r="D278" s="21">
        <f>протокол!AO278</f>
        <v>0</v>
      </c>
      <c r="K278" s="21">
        <f>IF(C278=1,D278,0)</f>
        <v>0</v>
      </c>
      <c r="L278" s="21">
        <f>IF(C278=2,D278,0)</f>
        <v>0</v>
      </c>
      <c r="M278" s="21">
        <f>B278</f>
        <v>0</v>
      </c>
    </row>
    <row r="279" spans="1:13" ht="12.75">
      <c r="A279" s="21">
        <f>протокол!AL279</f>
        <v>0</v>
      </c>
      <c r="B279" s="21">
        <f>протокол!AM279</f>
        <v>0</v>
      </c>
      <c r="C279" s="21">
        <f>протокол!AN279</f>
        <v>0</v>
      </c>
      <c r="D279" s="21">
        <f>протокол!AO279</f>
        <v>0</v>
      </c>
      <c r="K279" s="21">
        <f>IF(C279=1,D279,0)</f>
        <v>0</v>
      </c>
      <c r="L279" s="21">
        <f>IF(C279=2,D279,0)</f>
        <v>0</v>
      </c>
      <c r="M279" s="21">
        <f>B279</f>
        <v>0</v>
      </c>
    </row>
    <row r="280" spans="1:13" ht="12.75">
      <c r="A280" s="21">
        <f>протокол!AL280</f>
        <v>0</v>
      </c>
      <c r="B280" s="21">
        <f>протокол!AM280</f>
        <v>0</v>
      </c>
      <c r="C280" s="21">
        <f>протокол!AN280</f>
        <v>0</v>
      </c>
      <c r="D280" s="21">
        <f>протокол!AO280</f>
        <v>0</v>
      </c>
      <c r="K280" s="21">
        <f>IF(C280=1,D280,0)</f>
        <v>0</v>
      </c>
      <c r="L280" s="21">
        <f>IF(C280=2,D280,0)</f>
        <v>0</v>
      </c>
      <c r="M280" s="21">
        <f>B280</f>
        <v>0</v>
      </c>
    </row>
    <row r="281" spans="1:13" ht="12.75">
      <c r="A281" s="21">
        <f>протокол!AL281</f>
        <v>0</v>
      </c>
      <c r="B281" s="21">
        <f>протокол!AM281</f>
        <v>0</v>
      </c>
      <c r="C281" s="21">
        <f>протокол!AN281</f>
        <v>0</v>
      </c>
      <c r="D281" s="21">
        <f>протокол!AO281</f>
        <v>0</v>
      </c>
      <c r="K281" s="21">
        <f>IF(C281=1,D281,0)</f>
        <v>0</v>
      </c>
      <c r="L281" s="21">
        <f>IF(C281=2,D281,0)</f>
        <v>0</v>
      </c>
      <c r="M281" s="21">
        <f>B281</f>
        <v>0</v>
      </c>
    </row>
    <row r="282" spans="1:13" ht="12.75">
      <c r="A282" s="21">
        <f>протокол!AL282</f>
        <v>0</v>
      </c>
      <c r="B282" s="21">
        <f>протокол!AM282</f>
        <v>0</v>
      </c>
      <c r="C282" s="21">
        <f>протокол!AN282</f>
        <v>0</v>
      </c>
      <c r="D282" s="21">
        <f>протокол!AO282</f>
        <v>0</v>
      </c>
      <c r="K282" s="21">
        <f>IF(C282=1,D282,0)</f>
        <v>0</v>
      </c>
      <c r="L282" s="21">
        <f>IF(C282=2,D282,0)</f>
        <v>0</v>
      </c>
      <c r="M282" s="21">
        <f>B282</f>
        <v>0</v>
      </c>
    </row>
    <row r="283" spans="1:13" ht="12.75">
      <c r="A283" s="21">
        <f>протокол!AL283</f>
        <v>0</v>
      </c>
      <c r="B283" s="21">
        <f>протокол!AM283</f>
        <v>0</v>
      </c>
      <c r="C283" s="21">
        <f>протокол!AN283</f>
        <v>0</v>
      </c>
      <c r="D283" s="21">
        <f>протокол!AO283</f>
        <v>0</v>
      </c>
      <c r="K283" s="21">
        <f>IF(C283=1,D283,0)</f>
        <v>0</v>
      </c>
      <c r="L283" s="21">
        <f>IF(C283=2,D283,0)</f>
        <v>0</v>
      </c>
      <c r="M283" s="21">
        <f>B283</f>
        <v>0</v>
      </c>
    </row>
    <row r="284" spans="1:13" ht="12.75">
      <c r="A284" s="21">
        <f>протокол!AL284</f>
        <v>0</v>
      </c>
      <c r="B284" s="21">
        <f>протокол!AM284</f>
        <v>0</v>
      </c>
      <c r="C284" s="21">
        <f>протокол!AN284</f>
        <v>0</v>
      </c>
      <c r="D284" s="21">
        <f>протокол!AO284</f>
        <v>0</v>
      </c>
      <c r="K284" s="21">
        <f>IF(C284=1,D284,0)</f>
        <v>0</v>
      </c>
      <c r="L284" s="21">
        <f>IF(C284=2,D284,0)</f>
        <v>0</v>
      </c>
      <c r="M284" s="21">
        <f>B284</f>
        <v>0</v>
      </c>
    </row>
    <row r="285" spans="1:13" ht="12.75">
      <c r="A285" s="21">
        <f>протокол!AL285</f>
        <v>0</v>
      </c>
      <c r="B285" s="21">
        <f>протокол!AM285</f>
        <v>0</v>
      </c>
      <c r="C285" s="21">
        <f>протокол!AN285</f>
        <v>0</v>
      </c>
      <c r="D285" s="21">
        <f>протокол!AO285</f>
        <v>0</v>
      </c>
      <c r="K285" s="21">
        <f>IF(C285=1,D285,0)</f>
        <v>0</v>
      </c>
      <c r="L285" s="21">
        <f>IF(C285=2,D285,0)</f>
        <v>0</v>
      </c>
      <c r="M285" s="21">
        <f>B285</f>
        <v>0</v>
      </c>
    </row>
    <row r="286" spans="1:13" ht="12.75">
      <c r="A286" s="21">
        <f>протокол!AL286</f>
        <v>0</v>
      </c>
      <c r="B286" s="21">
        <f>протокол!AM286</f>
        <v>0</v>
      </c>
      <c r="C286" s="21">
        <f>протокол!AN286</f>
        <v>0</v>
      </c>
      <c r="D286" s="21">
        <f>протокол!AO286</f>
        <v>0</v>
      </c>
      <c r="K286" s="21">
        <f>IF(C286=1,D286,0)</f>
        <v>0</v>
      </c>
      <c r="L286" s="21">
        <f>IF(C286=2,D286,0)</f>
        <v>0</v>
      </c>
      <c r="M286" s="21">
        <f>B286</f>
        <v>0</v>
      </c>
    </row>
    <row r="287" spans="1:13" ht="12.75">
      <c r="A287" s="21">
        <f>протокол!AL287</f>
        <v>0</v>
      </c>
      <c r="B287" s="21">
        <f>протокол!AM287</f>
        <v>0</v>
      </c>
      <c r="C287" s="21">
        <f>протокол!AN287</f>
        <v>0</v>
      </c>
      <c r="D287" s="21">
        <f>протокол!AO287</f>
        <v>0</v>
      </c>
      <c r="K287" s="21">
        <f>IF(C287=1,D287,0)</f>
        <v>0</v>
      </c>
      <c r="L287" s="21">
        <f>IF(C287=2,D287,0)</f>
        <v>0</v>
      </c>
      <c r="M287" s="21">
        <f>B287</f>
        <v>0</v>
      </c>
    </row>
    <row r="288" spans="1:13" ht="12.75">
      <c r="A288" s="21">
        <f>протокол!AL288</f>
        <v>0</v>
      </c>
      <c r="B288" s="21">
        <f>протокол!AM288</f>
        <v>0</v>
      </c>
      <c r="C288" s="21">
        <f>протокол!AN288</f>
        <v>0</v>
      </c>
      <c r="D288" s="21">
        <f>протокол!AO288</f>
        <v>0</v>
      </c>
      <c r="K288" s="21">
        <f>IF(C288=1,D288,0)</f>
        <v>0</v>
      </c>
      <c r="L288" s="21">
        <f>IF(C288=2,D288,0)</f>
        <v>0</v>
      </c>
      <c r="M288" s="21">
        <f>B288</f>
        <v>0</v>
      </c>
    </row>
    <row r="289" spans="1:13" ht="12.75">
      <c r="A289" s="21">
        <f>протокол!AL289</f>
        <v>0</v>
      </c>
      <c r="B289" s="21">
        <f>протокол!AM289</f>
        <v>0</v>
      </c>
      <c r="C289" s="21">
        <f>протокол!AN289</f>
        <v>0</v>
      </c>
      <c r="D289" s="21">
        <f>протокол!AO289</f>
        <v>0</v>
      </c>
      <c r="K289" s="21">
        <f>IF(C289=1,D289,0)</f>
        <v>0</v>
      </c>
      <c r="L289" s="21">
        <f>IF(C289=2,D289,0)</f>
        <v>0</v>
      </c>
      <c r="M289" s="21">
        <f>B289</f>
        <v>0</v>
      </c>
    </row>
    <row r="290" spans="1:13" ht="12.75">
      <c r="A290" s="21">
        <f>протокол!AL290</f>
        <v>0</v>
      </c>
      <c r="B290" s="21">
        <f>протокол!AM290</f>
        <v>0</v>
      </c>
      <c r="C290" s="21">
        <f>протокол!AN290</f>
        <v>0</v>
      </c>
      <c r="D290" s="21">
        <f>протокол!AO290</f>
        <v>0</v>
      </c>
      <c r="K290" s="21">
        <f>IF(C290=1,D290,0)</f>
        <v>0</v>
      </c>
      <c r="L290" s="21">
        <f>IF(C290=2,D290,0)</f>
        <v>0</v>
      </c>
      <c r="M290" s="21">
        <f>B290</f>
        <v>0</v>
      </c>
    </row>
    <row r="291" spans="1:13" ht="12.75">
      <c r="A291" s="21">
        <f>протокол!AL291</f>
        <v>0</v>
      </c>
      <c r="B291" s="21">
        <f>протокол!AM291</f>
        <v>0</v>
      </c>
      <c r="C291" s="21">
        <f>протокол!AN291</f>
        <v>0</v>
      </c>
      <c r="D291" s="21">
        <f>протокол!AO291</f>
        <v>0</v>
      </c>
      <c r="K291" s="21">
        <f>IF(C291=1,D291,0)</f>
        <v>0</v>
      </c>
      <c r="L291" s="21">
        <f>IF(C291=2,D291,0)</f>
        <v>0</v>
      </c>
      <c r="M291" s="21">
        <f>B291</f>
        <v>0</v>
      </c>
    </row>
    <row r="292" spans="1:13" ht="12.75">
      <c r="A292" s="21">
        <f>протокол!AL292</f>
        <v>0</v>
      </c>
      <c r="B292" s="21">
        <f>протокол!AM292</f>
        <v>0</v>
      </c>
      <c r="C292" s="21">
        <f>протокол!AN292</f>
        <v>0</v>
      </c>
      <c r="D292" s="21">
        <f>протокол!AO292</f>
        <v>0</v>
      </c>
      <c r="K292" s="21">
        <f>IF(C292=1,D292,0)</f>
        <v>0</v>
      </c>
      <c r="L292" s="21">
        <f>IF(C292=2,D292,0)</f>
        <v>0</v>
      </c>
      <c r="M292" s="21">
        <f>B292</f>
        <v>0</v>
      </c>
    </row>
    <row r="293" spans="1:13" ht="12.75">
      <c r="A293" s="21">
        <f>протокол!AL293</f>
        <v>0</v>
      </c>
      <c r="B293" s="21">
        <f>протокол!AM293</f>
        <v>0</v>
      </c>
      <c r="C293" s="21">
        <f>протокол!AN293</f>
        <v>0</v>
      </c>
      <c r="D293" s="21">
        <f>протокол!AO293</f>
        <v>0</v>
      </c>
      <c r="K293" s="21">
        <f>IF(C293=1,D293,0)</f>
        <v>0</v>
      </c>
      <c r="L293" s="21">
        <f>IF(C293=2,D293,0)</f>
        <v>0</v>
      </c>
      <c r="M293" s="21">
        <f>B293</f>
        <v>0</v>
      </c>
    </row>
    <row r="294" spans="1:13" ht="12.75">
      <c r="A294" s="21">
        <f>протокол!AL294</f>
        <v>0</v>
      </c>
      <c r="B294" s="21">
        <f>протокол!AM294</f>
        <v>0</v>
      </c>
      <c r="C294" s="21">
        <f>протокол!AN294</f>
        <v>0</v>
      </c>
      <c r="D294" s="21">
        <f>протокол!AO294</f>
        <v>0</v>
      </c>
      <c r="K294" s="21">
        <f>IF(C294=1,D294,0)</f>
        <v>0</v>
      </c>
      <c r="L294" s="21">
        <f>IF(C294=2,D294,0)</f>
        <v>0</v>
      </c>
      <c r="M294" s="21">
        <f>B294</f>
        <v>0</v>
      </c>
    </row>
    <row r="295" spans="1:13" ht="12.75">
      <c r="A295" s="21">
        <f>протокол!AL295</f>
        <v>0</v>
      </c>
      <c r="B295" s="21">
        <f>протокол!AM295</f>
        <v>0</v>
      </c>
      <c r="C295" s="21">
        <f>протокол!AN295</f>
        <v>0</v>
      </c>
      <c r="D295" s="21">
        <f>протокол!AO295</f>
        <v>0</v>
      </c>
      <c r="K295" s="21">
        <f>IF(C295=1,D295,0)</f>
        <v>0</v>
      </c>
      <c r="L295" s="21">
        <f>IF(C295=2,D295,0)</f>
        <v>0</v>
      </c>
      <c r="M295" s="21">
        <f>B295</f>
        <v>0</v>
      </c>
    </row>
    <row r="296" spans="1:13" ht="12.75">
      <c r="A296" s="21">
        <f>протокол!AL296</f>
        <v>0</v>
      </c>
      <c r="B296" s="21">
        <f>протокол!AM296</f>
        <v>0</v>
      </c>
      <c r="C296" s="21">
        <f>протокол!AN296</f>
        <v>0</v>
      </c>
      <c r="D296" s="21">
        <f>протокол!AO296</f>
        <v>0</v>
      </c>
      <c r="K296" s="21">
        <f>IF(C296=1,D296,0)</f>
        <v>0</v>
      </c>
      <c r="L296" s="21">
        <f>IF(C296=2,D296,0)</f>
        <v>0</v>
      </c>
      <c r="M296" s="21">
        <f>B296</f>
        <v>0</v>
      </c>
    </row>
    <row r="297" spans="1:13" ht="12.75">
      <c r="A297" s="21">
        <f>протокол!AL297</f>
        <v>0</v>
      </c>
      <c r="B297" s="21">
        <f>протокол!AM297</f>
        <v>0</v>
      </c>
      <c r="C297" s="21">
        <f>протокол!AN297</f>
        <v>0</v>
      </c>
      <c r="D297" s="21">
        <f>протокол!AO297</f>
        <v>0</v>
      </c>
      <c r="K297" s="21">
        <f>IF(C297=1,D297,0)</f>
        <v>0</v>
      </c>
      <c r="L297" s="21">
        <f>IF(C297=2,D297,0)</f>
        <v>0</v>
      </c>
      <c r="M297" s="21">
        <f>B297</f>
        <v>0</v>
      </c>
    </row>
    <row r="298" spans="1:13" ht="12.75">
      <c r="A298" s="21">
        <f>протокол!AL298</f>
        <v>0</v>
      </c>
      <c r="B298" s="21">
        <f>протокол!AM298</f>
        <v>0</v>
      </c>
      <c r="C298" s="21">
        <f>протокол!AN298</f>
        <v>0</v>
      </c>
      <c r="D298" s="21">
        <f>протокол!AO298</f>
        <v>0</v>
      </c>
      <c r="K298" s="21">
        <f>IF(C298=1,D298,0)</f>
        <v>0</v>
      </c>
      <c r="L298" s="21">
        <f>IF(C298=2,D298,0)</f>
        <v>0</v>
      </c>
      <c r="M298" s="21">
        <f>B298</f>
        <v>0</v>
      </c>
    </row>
    <row r="299" spans="1:13" ht="12.75">
      <c r="A299" s="21">
        <f>протокол!AL299</f>
        <v>0</v>
      </c>
      <c r="B299" s="21">
        <f>протокол!AM299</f>
        <v>0</v>
      </c>
      <c r="C299" s="21">
        <f>протокол!AN299</f>
        <v>0</v>
      </c>
      <c r="D299" s="21">
        <f>протокол!AO299</f>
        <v>0</v>
      </c>
      <c r="K299" s="21">
        <f>IF(C299=1,D299,0)</f>
        <v>0</v>
      </c>
      <c r="L299" s="21">
        <f>IF(C299=2,D299,0)</f>
        <v>0</v>
      </c>
      <c r="M299" s="21">
        <f>B299</f>
        <v>0</v>
      </c>
    </row>
    <row r="300" spans="1:13" ht="12.75">
      <c r="A300" s="21">
        <f>протокол!AL300</f>
        <v>0</v>
      </c>
      <c r="B300" s="21">
        <f>протокол!AM300</f>
        <v>0</v>
      </c>
      <c r="C300" s="21">
        <f>протокол!AN300</f>
        <v>0</v>
      </c>
      <c r="D300" s="21">
        <f>протокол!AO300</f>
        <v>0</v>
      </c>
      <c r="K300" s="21">
        <f>IF(C300=1,D300,0)</f>
        <v>0</v>
      </c>
      <c r="L300" s="21">
        <f>IF(C300=2,D300,0)</f>
        <v>0</v>
      </c>
      <c r="M300" s="21">
        <f>B300</f>
        <v>0</v>
      </c>
    </row>
    <row r="301" spans="1:13" ht="12.75">
      <c r="A301" s="21">
        <f>протокол!AL301</f>
        <v>0</v>
      </c>
      <c r="B301" s="21">
        <f>протокол!AM301</f>
        <v>0</v>
      </c>
      <c r="C301" s="21">
        <f>протокол!AN301</f>
        <v>0</v>
      </c>
      <c r="D301" s="21">
        <f>протокол!AO301</f>
        <v>0</v>
      </c>
      <c r="K301" s="21">
        <f>IF(C301=1,D301,0)</f>
        <v>0</v>
      </c>
      <c r="L301" s="21">
        <f>IF(C301=2,D301,0)</f>
        <v>0</v>
      </c>
      <c r="M301" s="21">
        <f>B301</f>
        <v>0</v>
      </c>
    </row>
    <row r="302" spans="1:13" ht="12.75">
      <c r="A302" s="21">
        <f>протокол!AL302</f>
        <v>0</v>
      </c>
      <c r="B302" s="21">
        <f>протокол!AM302</f>
        <v>0</v>
      </c>
      <c r="C302" s="21">
        <f>протокол!AN302</f>
        <v>0</v>
      </c>
      <c r="D302" s="21">
        <f>протокол!AO302</f>
        <v>0</v>
      </c>
      <c r="K302" s="21">
        <f>IF(C302=1,D302,0)</f>
        <v>0</v>
      </c>
      <c r="L302" s="21">
        <f>IF(C302=2,D302,0)</f>
        <v>0</v>
      </c>
      <c r="M302" s="21">
        <f>B302</f>
        <v>0</v>
      </c>
    </row>
    <row r="303" spans="1:13" ht="12.75">
      <c r="A303" s="21">
        <f>протокол!AL303</f>
        <v>0</v>
      </c>
      <c r="B303" s="21">
        <f>протокол!AM303</f>
        <v>0</v>
      </c>
      <c r="C303" s="21">
        <f>протокол!AN303</f>
        <v>0</v>
      </c>
      <c r="D303" s="21">
        <f>протокол!AO303</f>
        <v>0</v>
      </c>
      <c r="K303" s="21">
        <f>IF(C303=1,D303,0)</f>
        <v>0</v>
      </c>
      <c r="L303" s="21">
        <f>IF(C303=2,D303,0)</f>
        <v>0</v>
      </c>
      <c r="M303" s="21">
        <f>B303</f>
        <v>0</v>
      </c>
    </row>
    <row r="304" spans="1:13" ht="12.75">
      <c r="A304" s="21">
        <f>протокол!AL304</f>
        <v>0</v>
      </c>
      <c r="B304" s="21">
        <f>протокол!AM304</f>
        <v>0</v>
      </c>
      <c r="C304" s="21">
        <f>протокол!AN304</f>
        <v>0</v>
      </c>
      <c r="D304" s="21">
        <f>протокол!AO304</f>
        <v>0</v>
      </c>
      <c r="K304" s="21">
        <f>IF(C304=1,D304,0)</f>
        <v>0</v>
      </c>
      <c r="L304" s="21">
        <f>IF(C304=2,D304,0)</f>
        <v>0</v>
      </c>
      <c r="M304" s="21">
        <f>B304</f>
        <v>0</v>
      </c>
    </row>
    <row r="305" spans="1:13" ht="12.75">
      <c r="A305" s="21">
        <f>протокол!AL305</f>
        <v>0</v>
      </c>
      <c r="B305" s="21">
        <f>протокол!AM305</f>
        <v>0</v>
      </c>
      <c r="C305" s="21">
        <f>протокол!AN305</f>
        <v>0</v>
      </c>
      <c r="D305" s="21">
        <f>протокол!AO305</f>
        <v>0</v>
      </c>
      <c r="K305" s="21">
        <f>IF(C305=1,D305,0)</f>
        <v>0</v>
      </c>
      <c r="L305" s="21">
        <f>IF(C305=2,D305,0)</f>
        <v>0</v>
      </c>
      <c r="M305" s="21">
        <f>B305</f>
        <v>0</v>
      </c>
    </row>
    <row r="306" spans="1:13" ht="12.75">
      <c r="A306" s="21">
        <f>протокол!AL306</f>
        <v>0</v>
      </c>
      <c r="B306" s="21">
        <f>протокол!AM306</f>
        <v>0</v>
      </c>
      <c r="C306" s="21">
        <f>протокол!AN306</f>
        <v>0</v>
      </c>
      <c r="D306" s="21">
        <f>протокол!AO306</f>
        <v>0</v>
      </c>
      <c r="K306" s="21">
        <f>IF(C306=1,D306,0)</f>
        <v>0</v>
      </c>
      <c r="L306" s="21">
        <f>IF(C306=2,D306,0)</f>
        <v>0</v>
      </c>
      <c r="M306" s="21">
        <f>B306</f>
        <v>0</v>
      </c>
    </row>
    <row r="307" spans="1:13" ht="12.75">
      <c r="A307" s="21">
        <f>протокол!AL307</f>
        <v>0</v>
      </c>
      <c r="B307" s="21">
        <f>протокол!AM307</f>
        <v>0</v>
      </c>
      <c r="C307" s="21">
        <f>протокол!AN307</f>
        <v>0</v>
      </c>
      <c r="D307" s="21">
        <f>протокол!AO307</f>
        <v>0</v>
      </c>
      <c r="K307" s="21">
        <f>IF(C307=1,D307,0)</f>
        <v>0</v>
      </c>
      <c r="L307" s="21">
        <f>IF(C307=2,D307,0)</f>
        <v>0</v>
      </c>
      <c r="M307" s="21">
        <f>B307</f>
        <v>0</v>
      </c>
    </row>
    <row r="308" spans="1:13" ht="12.75">
      <c r="A308" s="21">
        <f>протокол!AL308</f>
        <v>0</v>
      </c>
      <c r="B308" s="21">
        <f>протокол!AM308</f>
        <v>0</v>
      </c>
      <c r="C308" s="21">
        <f>протокол!AN308</f>
        <v>0</v>
      </c>
      <c r="D308" s="21">
        <f>протокол!AO308</f>
        <v>0</v>
      </c>
      <c r="K308" s="21">
        <f>IF(C308=1,D308,0)</f>
        <v>0</v>
      </c>
      <c r="L308" s="21">
        <f>IF(C308=2,D308,0)</f>
        <v>0</v>
      </c>
      <c r="M308" s="21">
        <f>B308</f>
        <v>0</v>
      </c>
    </row>
    <row r="309" spans="1:13" ht="12.75">
      <c r="A309" s="21">
        <f>протокол!AL309</f>
        <v>0</v>
      </c>
      <c r="B309" s="21">
        <f>протокол!AM309</f>
        <v>0</v>
      </c>
      <c r="C309" s="21">
        <f>протокол!AN309</f>
        <v>0</v>
      </c>
      <c r="D309" s="21">
        <f>протокол!AO309</f>
        <v>0</v>
      </c>
      <c r="K309" s="21">
        <f>IF(C309=1,D309,0)</f>
        <v>0</v>
      </c>
      <c r="L309" s="21">
        <f>IF(C309=2,D309,0)</f>
        <v>0</v>
      </c>
      <c r="M309" s="21">
        <f>B309</f>
        <v>0</v>
      </c>
    </row>
    <row r="310" spans="1:13" ht="12.75">
      <c r="A310" s="21">
        <f>протокол!AL310</f>
        <v>0</v>
      </c>
      <c r="B310" s="21">
        <f>протокол!AM310</f>
        <v>0</v>
      </c>
      <c r="C310" s="21">
        <f>протокол!AN310</f>
        <v>0</v>
      </c>
      <c r="D310" s="21">
        <f>протокол!AO310</f>
        <v>0</v>
      </c>
      <c r="K310" s="21">
        <f>IF(C310=1,D310,0)</f>
        <v>0</v>
      </c>
      <c r="L310" s="21">
        <f>IF(C310=2,D310,0)</f>
        <v>0</v>
      </c>
      <c r="M310" s="21">
        <f>B310</f>
        <v>0</v>
      </c>
    </row>
    <row r="311" spans="1:13" ht="12.75">
      <c r="A311" s="21">
        <f>протокол!AL311</f>
        <v>0</v>
      </c>
      <c r="B311" s="21">
        <f>протокол!AM311</f>
        <v>0</v>
      </c>
      <c r="C311" s="21">
        <f>протокол!AN311</f>
        <v>0</v>
      </c>
      <c r="D311" s="21">
        <f>протокол!AO311</f>
        <v>0</v>
      </c>
      <c r="K311" s="21">
        <f>IF(C311=1,D311,0)</f>
        <v>0</v>
      </c>
      <c r="L311" s="21">
        <f>IF(C311=2,D311,0)</f>
        <v>0</v>
      </c>
      <c r="M311" s="21">
        <f>B311</f>
        <v>0</v>
      </c>
    </row>
    <row r="312" spans="1:13" ht="12.75">
      <c r="A312" s="21">
        <f>протокол!AL312</f>
        <v>0</v>
      </c>
      <c r="B312" s="21">
        <f>протокол!AM312</f>
        <v>0</v>
      </c>
      <c r="C312" s="21">
        <f>протокол!AN312</f>
        <v>0</v>
      </c>
      <c r="D312" s="21">
        <f>протокол!AO312</f>
        <v>0</v>
      </c>
      <c r="K312" s="21">
        <f>IF(C312=1,D312,0)</f>
        <v>0</v>
      </c>
      <c r="L312" s="21">
        <f>IF(C312=2,D312,0)</f>
        <v>0</v>
      </c>
      <c r="M312" s="21">
        <f>B312</f>
        <v>0</v>
      </c>
    </row>
    <row r="313" spans="1:13" ht="12.75">
      <c r="A313" s="21">
        <f>протокол!AL313</f>
        <v>0</v>
      </c>
      <c r="B313" s="21">
        <f>протокол!AM313</f>
        <v>0</v>
      </c>
      <c r="C313" s="21">
        <f>протокол!AN313</f>
        <v>0</v>
      </c>
      <c r="D313" s="21">
        <f>протокол!AO313</f>
        <v>0</v>
      </c>
      <c r="K313" s="21">
        <f>IF(C313=1,D313,0)</f>
        <v>0</v>
      </c>
      <c r="L313" s="21">
        <f>IF(C313=2,D313,0)</f>
        <v>0</v>
      </c>
      <c r="M313" s="21">
        <f>B313</f>
        <v>0</v>
      </c>
    </row>
    <row r="314" spans="1:13" ht="12.75">
      <c r="A314" s="21">
        <f>протокол!AL314</f>
        <v>0</v>
      </c>
      <c r="B314" s="21">
        <f>протокол!AM314</f>
        <v>0</v>
      </c>
      <c r="C314" s="21">
        <f>протокол!AN314</f>
        <v>0</v>
      </c>
      <c r="D314" s="21">
        <f>протокол!AO314</f>
        <v>0</v>
      </c>
      <c r="K314" s="21">
        <f>IF(C314=1,D314,0)</f>
        <v>0</v>
      </c>
      <c r="L314" s="21">
        <f>IF(C314=2,D314,0)</f>
        <v>0</v>
      </c>
      <c r="M314" s="21">
        <f>B314</f>
        <v>0</v>
      </c>
    </row>
    <row r="315" spans="1:13" ht="12.75">
      <c r="A315" s="21">
        <f>протокол!AL315</f>
        <v>0</v>
      </c>
      <c r="B315" s="21">
        <f>протокол!AM315</f>
        <v>0</v>
      </c>
      <c r="C315" s="21">
        <f>протокол!AN315</f>
        <v>0</v>
      </c>
      <c r="D315" s="21">
        <f>протокол!AO315</f>
        <v>0</v>
      </c>
      <c r="K315" s="21">
        <f>IF(C315=1,D315,0)</f>
        <v>0</v>
      </c>
      <c r="L315" s="21">
        <f>IF(C315=2,D315,0)</f>
        <v>0</v>
      </c>
      <c r="M315" s="21">
        <f>B315</f>
        <v>0</v>
      </c>
    </row>
    <row r="316" spans="1:13" ht="12.75">
      <c r="A316" s="21">
        <f>протокол!AL316</f>
        <v>0</v>
      </c>
      <c r="B316" s="21">
        <f>протокол!AM316</f>
        <v>0</v>
      </c>
      <c r="C316" s="21">
        <f>протокол!AN316</f>
        <v>0</v>
      </c>
      <c r="D316" s="21">
        <f>протокол!AO316</f>
        <v>0</v>
      </c>
      <c r="K316" s="21">
        <f>IF(C316=1,D316,0)</f>
        <v>0</v>
      </c>
      <c r="L316" s="21">
        <f>IF(C316=2,D316,0)</f>
        <v>0</v>
      </c>
      <c r="M316" s="21">
        <f>B316</f>
        <v>0</v>
      </c>
    </row>
    <row r="317" spans="1:13" ht="12.75">
      <c r="A317" s="21">
        <f>протокол!AL317</f>
        <v>0</v>
      </c>
      <c r="B317" s="21">
        <f>протокол!AM317</f>
        <v>0</v>
      </c>
      <c r="C317" s="21">
        <f>протокол!AN317</f>
        <v>0</v>
      </c>
      <c r="D317" s="21">
        <f>протокол!AO317</f>
        <v>0</v>
      </c>
      <c r="K317" s="21">
        <f>IF(C317=1,D317,0)</f>
        <v>0</v>
      </c>
      <c r="L317" s="21">
        <f>IF(C317=2,D317,0)</f>
        <v>0</v>
      </c>
      <c r="M317" s="21">
        <f>B317</f>
        <v>0</v>
      </c>
    </row>
    <row r="318" spans="1:13" ht="12.75">
      <c r="A318" s="21">
        <f>протокол!AL318</f>
        <v>0</v>
      </c>
      <c r="B318" s="21">
        <f>протокол!AM318</f>
        <v>0</v>
      </c>
      <c r="C318" s="21">
        <f>протокол!AN318</f>
        <v>0</v>
      </c>
      <c r="D318" s="21">
        <f>протокол!AO318</f>
        <v>0</v>
      </c>
      <c r="K318" s="21">
        <f>IF(C318=1,D318,0)</f>
        <v>0</v>
      </c>
      <c r="L318" s="21">
        <f>IF(C318=2,D318,0)</f>
        <v>0</v>
      </c>
      <c r="M318" s="21">
        <f>B318</f>
        <v>0</v>
      </c>
    </row>
    <row r="319" spans="1:13" ht="12.75">
      <c r="A319" s="21">
        <f>протокол!AL319</f>
        <v>0</v>
      </c>
      <c r="B319" s="21">
        <f>протокол!AM319</f>
        <v>0</v>
      </c>
      <c r="C319" s="21">
        <f>протокол!AN319</f>
        <v>0</v>
      </c>
      <c r="D319" s="21">
        <f>протокол!AO319</f>
        <v>0</v>
      </c>
      <c r="K319" s="21">
        <f>IF(C319=1,D319,0)</f>
        <v>0</v>
      </c>
      <c r="L319" s="21">
        <f>IF(C319=2,D319,0)</f>
        <v>0</v>
      </c>
      <c r="M319" s="21">
        <f>B319</f>
        <v>0</v>
      </c>
    </row>
    <row r="320" spans="1:13" ht="12.75">
      <c r="A320" s="21">
        <f>протокол!AL320</f>
        <v>0</v>
      </c>
      <c r="B320" s="21">
        <f>протокол!AM320</f>
        <v>0</v>
      </c>
      <c r="C320" s="21">
        <f>протокол!AN320</f>
        <v>0</v>
      </c>
      <c r="D320" s="21">
        <f>протокол!AO320</f>
        <v>0</v>
      </c>
      <c r="K320" s="21">
        <f>IF(C320=1,D320,0)</f>
        <v>0</v>
      </c>
      <c r="L320" s="21">
        <f>IF(C320=2,D320,0)</f>
        <v>0</v>
      </c>
      <c r="M320" s="21">
        <f>B320</f>
        <v>0</v>
      </c>
    </row>
    <row r="321" spans="1:13" ht="12.75">
      <c r="A321" s="21">
        <f>протокол!AL321</f>
        <v>0</v>
      </c>
      <c r="B321" s="21">
        <f>протокол!AM321</f>
        <v>0</v>
      </c>
      <c r="C321" s="21">
        <f>протокол!AN321</f>
        <v>0</v>
      </c>
      <c r="D321" s="21">
        <f>протокол!AO321</f>
        <v>0</v>
      </c>
      <c r="K321" s="21">
        <f>IF(C321=1,D321,0)</f>
        <v>0</v>
      </c>
      <c r="L321" s="21">
        <f>IF(C321=2,D321,0)</f>
        <v>0</v>
      </c>
      <c r="M321" s="21">
        <f>B321</f>
        <v>0</v>
      </c>
    </row>
    <row r="322" spans="1:13" ht="12.75">
      <c r="A322" s="21">
        <f>протокол!AL322</f>
        <v>0</v>
      </c>
      <c r="B322" s="21">
        <f>протокол!AM322</f>
        <v>0</v>
      </c>
      <c r="C322" s="21">
        <f>протокол!AN322</f>
        <v>0</v>
      </c>
      <c r="D322" s="21">
        <f>протокол!AO322</f>
        <v>0</v>
      </c>
      <c r="K322" s="21">
        <f>IF(C322=1,D322,0)</f>
        <v>0</v>
      </c>
      <c r="L322" s="21">
        <f>IF(C322=2,D322,0)</f>
        <v>0</v>
      </c>
      <c r="M322" s="21">
        <f>B322</f>
        <v>0</v>
      </c>
    </row>
    <row r="323" spans="1:13" ht="12.75">
      <c r="A323" s="21">
        <f>протокол!AL323</f>
        <v>0</v>
      </c>
      <c r="B323" s="21">
        <f>протокол!AM323</f>
        <v>0</v>
      </c>
      <c r="C323" s="21">
        <f>протокол!AN323</f>
        <v>0</v>
      </c>
      <c r="D323" s="21">
        <f>протокол!AO323</f>
        <v>0</v>
      </c>
      <c r="K323" s="21">
        <f>IF(C323=1,D323,0)</f>
        <v>0</v>
      </c>
      <c r="L323" s="21">
        <f>IF(C323=2,D323,0)</f>
        <v>0</v>
      </c>
      <c r="M323" s="21">
        <f>B323</f>
        <v>0</v>
      </c>
    </row>
    <row r="324" spans="1:13" ht="12.75">
      <c r="A324" s="21">
        <f>протокол!AL324</f>
        <v>0</v>
      </c>
      <c r="B324" s="21">
        <f>протокол!AM324</f>
        <v>0</v>
      </c>
      <c r="C324" s="21">
        <f>протокол!AN324</f>
        <v>0</v>
      </c>
      <c r="D324" s="21">
        <f>протокол!AO324</f>
        <v>0</v>
      </c>
      <c r="K324" s="21">
        <f>IF(C324=1,D324,0)</f>
        <v>0</v>
      </c>
      <c r="L324" s="21">
        <f>IF(C324=2,D324,0)</f>
        <v>0</v>
      </c>
      <c r="M324" s="21">
        <f>B324</f>
        <v>0</v>
      </c>
    </row>
    <row r="325" spans="1:13" ht="12.75">
      <c r="A325" s="21">
        <f>протокол!AL325</f>
        <v>0</v>
      </c>
      <c r="B325" s="21">
        <f>протокол!AM325</f>
        <v>0</v>
      </c>
      <c r="C325" s="21">
        <f>протокол!AN325</f>
        <v>0</v>
      </c>
      <c r="D325" s="21">
        <f>протокол!AO325</f>
        <v>0</v>
      </c>
      <c r="K325" s="21">
        <f>IF(C325=1,D325,0)</f>
        <v>0</v>
      </c>
      <c r="L325" s="21">
        <f>IF(C325=2,D325,0)</f>
        <v>0</v>
      </c>
      <c r="M325" s="21">
        <f>B325</f>
        <v>0</v>
      </c>
    </row>
    <row r="326" spans="1:13" ht="12.75">
      <c r="A326" s="21">
        <f>протокол!AL326</f>
        <v>0</v>
      </c>
      <c r="B326" s="21">
        <f>протокол!AM326</f>
        <v>0</v>
      </c>
      <c r="C326" s="21">
        <f>протокол!AN326</f>
        <v>0</v>
      </c>
      <c r="D326" s="21">
        <f>протокол!AO326</f>
        <v>0</v>
      </c>
      <c r="K326" s="21">
        <f>IF(C326=1,D326,0)</f>
        <v>0</v>
      </c>
      <c r="L326" s="21">
        <f>IF(C326=2,D326,0)</f>
        <v>0</v>
      </c>
      <c r="M326" s="21">
        <f>B326</f>
        <v>0</v>
      </c>
    </row>
    <row r="327" spans="1:13" ht="12.75">
      <c r="A327" s="21">
        <f>протокол!AL327</f>
        <v>0</v>
      </c>
      <c r="B327" s="21">
        <f>протокол!AM327</f>
        <v>0</v>
      </c>
      <c r="C327" s="21">
        <f>протокол!AN327</f>
        <v>0</v>
      </c>
      <c r="D327" s="21">
        <f>протокол!AO327</f>
        <v>0</v>
      </c>
      <c r="K327" s="21">
        <f>IF(C327=1,D327,0)</f>
        <v>0</v>
      </c>
      <c r="L327" s="21">
        <f>IF(C327=2,D327,0)</f>
        <v>0</v>
      </c>
      <c r="M327" s="21">
        <f>B327</f>
        <v>0</v>
      </c>
    </row>
    <row r="328" spans="1:13" ht="12.75">
      <c r="A328" s="21">
        <f>протокол!AL328</f>
        <v>0</v>
      </c>
      <c r="B328" s="21">
        <f>протокол!AM328</f>
        <v>0</v>
      </c>
      <c r="C328" s="21">
        <f>протокол!AN328</f>
        <v>0</v>
      </c>
      <c r="D328" s="21">
        <f>протокол!AO328</f>
        <v>0</v>
      </c>
      <c r="K328" s="21">
        <f>IF(C328=1,D328,0)</f>
        <v>0</v>
      </c>
      <c r="L328" s="21">
        <f>IF(C328=2,D328,0)</f>
        <v>0</v>
      </c>
      <c r="M328" s="21">
        <f>B328</f>
        <v>0</v>
      </c>
    </row>
    <row r="329" spans="1:13" ht="12.75">
      <c r="A329" s="21">
        <f>протокол!AL329</f>
        <v>0</v>
      </c>
      <c r="B329" s="21">
        <f>протокол!AM329</f>
        <v>0</v>
      </c>
      <c r="C329" s="21">
        <f>протокол!AN329</f>
        <v>0</v>
      </c>
      <c r="D329" s="21">
        <f>протокол!AO329</f>
        <v>0</v>
      </c>
      <c r="K329" s="21">
        <f>IF(C329=1,D329,0)</f>
        <v>0</v>
      </c>
      <c r="L329" s="21">
        <f>IF(C329=2,D329,0)</f>
        <v>0</v>
      </c>
      <c r="M329" s="21">
        <f>B329</f>
        <v>0</v>
      </c>
    </row>
    <row r="330" spans="1:13" ht="12.75">
      <c r="A330" s="21">
        <f>протокол!AL330</f>
        <v>0</v>
      </c>
      <c r="B330" s="21">
        <f>протокол!AM330</f>
        <v>0</v>
      </c>
      <c r="C330" s="21">
        <f>протокол!AN330</f>
        <v>0</v>
      </c>
      <c r="D330" s="21">
        <f>протокол!AO330</f>
        <v>0</v>
      </c>
      <c r="K330" s="21">
        <f>IF(C330=1,D330,0)</f>
        <v>0</v>
      </c>
      <c r="L330" s="21">
        <f>IF(C330=2,D330,0)</f>
        <v>0</v>
      </c>
      <c r="M330" s="21">
        <f>B330</f>
        <v>0</v>
      </c>
    </row>
    <row r="331" spans="1:13" ht="12.75">
      <c r="A331" s="21">
        <f>протокол!AL331</f>
        <v>0</v>
      </c>
      <c r="B331" s="21">
        <f>протокол!AM331</f>
        <v>0</v>
      </c>
      <c r="C331" s="21">
        <f>протокол!AN331</f>
        <v>0</v>
      </c>
      <c r="D331" s="21">
        <f>протокол!AO331</f>
        <v>0</v>
      </c>
      <c r="K331" s="21">
        <f>IF(C331=1,D331,0)</f>
        <v>0</v>
      </c>
      <c r="L331" s="21">
        <f>IF(C331=2,D331,0)</f>
        <v>0</v>
      </c>
      <c r="M331" s="21">
        <f>B331</f>
        <v>0</v>
      </c>
    </row>
    <row r="332" spans="1:13" ht="12.75">
      <c r="A332" s="21">
        <f>протокол!AL332</f>
        <v>0</v>
      </c>
      <c r="B332" s="21">
        <f>протокол!AM332</f>
        <v>0</v>
      </c>
      <c r="C332" s="21">
        <f>протокол!AN332</f>
        <v>0</v>
      </c>
      <c r="D332" s="21">
        <f>протокол!AO332</f>
        <v>0</v>
      </c>
      <c r="K332" s="21">
        <f>IF(C332=1,D332,0)</f>
        <v>0</v>
      </c>
      <c r="L332" s="21">
        <f>IF(C332=2,D332,0)</f>
        <v>0</v>
      </c>
      <c r="M332" s="21">
        <f>B332</f>
        <v>0</v>
      </c>
    </row>
    <row r="333" spans="1:13" ht="12.75">
      <c r="A333" s="21">
        <f>протокол!AL333</f>
        <v>0</v>
      </c>
      <c r="B333" s="21">
        <f>протокол!AM333</f>
        <v>0</v>
      </c>
      <c r="C333" s="21">
        <f>протокол!AN333</f>
        <v>0</v>
      </c>
      <c r="D333" s="21">
        <f>протокол!AO333</f>
        <v>0</v>
      </c>
      <c r="K333" s="21">
        <f>IF(C333=1,D333,0)</f>
        <v>0</v>
      </c>
      <c r="L333" s="21">
        <f>IF(C333=2,D333,0)</f>
        <v>0</v>
      </c>
      <c r="M333" s="21">
        <f>B333</f>
        <v>0</v>
      </c>
    </row>
    <row r="334" spans="1:13" ht="12.75">
      <c r="A334" s="21">
        <f>протокол!AL334</f>
        <v>0</v>
      </c>
      <c r="B334" s="21">
        <f>протокол!AM334</f>
        <v>0</v>
      </c>
      <c r="C334" s="21">
        <f>протокол!AN334</f>
        <v>0</v>
      </c>
      <c r="D334" s="21">
        <f>протокол!AO334</f>
        <v>0</v>
      </c>
      <c r="K334" s="21">
        <f>IF(C334=1,D334,0)</f>
        <v>0</v>
      </c>
      <c r="L334" s="21">
        <f>IF(C334=2,D334,0)</f>
        <v>0</v>
      </c>
      <c r="M334" s="21">
        <f>B334</f>
        <v>0</v>
      </c>
    </row>
    <row r="335" spans="1:13" ht="12.75">
      <c r="A335" s="21">
        <f>протокол!AL335</f>
        <v>0</v>
      </c>
      <c r="B335" s="21">
        <f>протокол!AM335</f>
        <v>0</v>
      </c>
      <c r="C335" s="21">
        <f>протокол!AN335</f>
        <v>0</v>
      </c>
      <c r="D335" s="21">
        <f>протокол!AO335</f>
        <v>0</v>
      </c>
      <c r="K335" s="21">
        <f>IF(C335=1,D335,0)</f>
        <v>0</v>
      </c>
      <c r="L335" s="21">
        <f>IF(C335=2,D335,0)</f>
        <v>0</v>
      </c>
      <c r="M335" s="21">
        <f>B335</f>
        <v>0</v>
      </c>
    </row>
    <row r="336" spans="1:13" ht="12.75">
      <c r="A336" s="21">
        <f>протокол!AL336</f>
        <v>0</v>
      </c>
      <c r="B336" s="21">
        <f>протокол!AM336</f>
        <v>0</v>
      </c>
      <c r="C336" s="21">
        <f>протокол!AN336</f>
        <v>0</v>
      </c>
      <c r="D336" s="21">
        <f>протокол!AO336</f>
        <v>0</v>
      </c>
      <c r="K336" s="21">
        <f>IF(C336=1,D336,0)</f>
        <v>0</v>
      </c>
      <c r="L336" s="21">
        <f>IF(C336=2,D336,0)</f>
        <v>0</v>
      </c>
      <c r="M336" s="21">
        <f>B336</f>
        <v>0</v>
      </c>
    </row>
    <row r="337" spans="1:13" ht="12.75">
      <c r="A337" s="21">
        <f>протокол!AL337</f>
        <v>0</v>
      </c>
      <c r="B337" s="21">
        <f>протокол!AM337</f>
        <v>0</v>
      </c>
      <c r="C337" s="21">
        <f>протокол!AN337</f>
        <v>0</v>
      </c>
      <c r="D337" s="21">
        <f>протокол!AO337</f>
        <v>0</v>
      </c>
      <c r="K337" s="21">
        <f>IF(C337=1,D337,0)</f>
        <v>0</v>
      </c>
      <c r="L337" s="21">
        <f>IF(C337=2,D337,0)</f>
        <v>0</v>
      </c>
      <c r="M337" s="21">
        <f>B337</f>
        <v>0</v>
      </c>
    </row>
    <row r="338" spans="1:13" ht="12.75">
      <c r="A338" s="21">
        <f>протокол!AL338</f>
        <v>0</v>
      </c>
      <c r="B338" s="21">
        <f>протокол!AM338</f>
        <v>0</v>
      </c>
      <c r="C338" s="21">
        <f>протокол!AN338</f>
        <v>0</v>
      </c>
      <c r="D338" s="21">
        <f>протокол!AO338</f>
        <v>0</v>
      </c>
      <c r="K338" s="21">
        <f>IF(C338=1,D338,0)</f>
        <v>0</v>
      </c>
      <c r="L338" s="21">
        <f>IF(C338=2,D338,0)</f>
        <v>0</v>
      </c>
      <c r="M338" s="21">
        <f>B338</f>
        <v>0</v>
      </c>
    </row>
    <row r="339" spans="1:13" ht="12.75">
      <c r="A339" s="21">
        <f>протокол!AL339</f>
        <v>0</v>
      </c>
      <c r="B339" s="21">
        <f>протокол!AM339</f>
        <v>0</v>
      </c>
      <c r="C339" s="21">
        <f>протокол!AN339</f>
        <v>0</v>
      </c>
      <c r="D339" s="21">
        <f>протокол!AO339</f>
        <v>0</v>
      </c>
      <c r="K339" s="21">
        <f>IF(C339=1,D339,0)</f>
        <v>0</v>
      </c>
      <c r="L339" s="21">
        <f>IF(C339=2,D339,0)</f>
        <v>0</v>
      </c>
      <c r="M339" s="21">
        <f>B339</f>
        <v>0</v>
      </c>
    </row>
    <row r="340" spans="1:13" ht="12.75">
      <c r="A340" s="21">
        <f>протокол!AL340</f>
        <v>0</v>
      </c>
      <c r="B340" s="21">
        <f>протокол!AM340</f>
        <v>0</v>
      </c>
      <c r="C340" s="21">
        <f>протокол!AN340</f>
        <v>0</v>
      </c>
      <c r="D340" s="21">
        <f>протокол!AO340</f>
        <v>0</v>
      </c>
      <c r="K340" s="21">
        <f>IF(C340=1,D340,0)</f>
        <v>0</v>
      </c>
      <c r="L340" s="21">
        <f>IF(C340=2,D340,0)</f>
        <v>0</v>
      </c>
      <c r="M340" s="21">
        <f>B340</f>
        <v>0</v>
      </c>
    </row>
    <row r="341" spans="1:13" ht="12.75">
      <c r="A341" s="21">
        <f>протокол!AL341</f>
        <v>0</v>
      </c>
      <c r="B341" s="21">
        <f>протокол!AM341</f>
        <v>0</v>
      </c>
      <c r="C341" s="21">
        <f>протокол!AN341</f>
        <v>0</v>
      </c>
      <c r="D341" s="21">
        <f>протокол!AO341</f>
        <v>0</v>
      </c>
      <c r="K341" s="21">
        <f>IF(C341=1,D341,0)</f>
        <v>0</v>
      </c>
      <c r="L341" s="21">
        <f>IF(C341=2,D341,0)</f>
        <v>0</v>
      </c>
      <c r="M341" s="21">
        <f>B341</f>
        <v>0</v>
      </c>
    </row>
    <row r="342" spans="1:13" ht="12.75">
      <c r="A342" s="21">
        <f>протокол!AL342</f>
        <v>0</v>
      </c>
      <c r="B342" s="21">
        <f>протокол!AM342</f>
        <v>0</v>
      </c>
      <c r="C342" s="21">
        <f>протокол!AN342</f>
        <v>0</v>
      </c>
      <c r="D342" s="21">
        <f>протокол!AO342</f>
        <v>0</v>
      </c>
      <c r="K342" s="21">
        <f>IF(C342=1,D342,0)</f>
        <v>0</v>
      </c>
      <c r="L342" s="21">
        <f>IF(C342=2,D342,0)</f>
        <v>0</v>
      </c>
      <c r="M342" s="21">
        <f>B342</f>
        <v>0</v>
      </c>
    </row>
    <row r="343" spans="1:13" ht="12.75">
      <c r="A343" s="21">
        <f>протокол!AL343</f>
        <v>0</v>
      </c>
      <c r="B343" s="21">
        <f>протокол!AM343</f>
        <v>0</v>
      </c>
      <c r="C343" s="21">
        <f>протокол!AN343</f>
        <v>0</v>
      </c>
      <c r="D343" s="21">
        <f>протокол!AO343</f>
        <v>0</v>
      </c>
      <c r="K343" s="21">
        <f>IF(C343=1,D343,0)</f>
        <v>0</v>
      </c>
      <c r="L343" s="21">
        <f>IF(C343=2,D343,0)</f>
        <v>0</v>
      </c>
      <c r="M343" s="21">
        <f>B343</f>
        <v>0</v>
      </c>
    </row>
    <row r="344" spans="1:13" ht="12.75">
      <c r="A344" s="21">
        <f>протокол!AL344</f>
        <v>0</v>
      </c>
      <c r="B344" s="21">
        <f>протокол!AM344</f>
        <v>0</v>
      </c>
      <c r="C344" s="21">
        <f>протокол!AN344</f>
        <v>0</v>
      </c>
      <c r="D344" s="21">
        <f>протокол!AO344</f>
        <v>0</v>
      </c>
      <c r="K344" s="21">
        <f>IF(C344=1,D344,0)</f>
        <v>0</v>
      </c>
      <c r="L344" s="21">
        <f>IF(C344=2,D344,0)</f>
        <v>0</v>
      </c>
      <c r="M344" s="21">
        <f>B344</f>
        <v>0</v>
      </c>
    </row>
    <row r="345" spans="1:13" ht="12.75">
      <c r="A345" s="21">
        <f>протокол!AL345</f>
        <v>0</v>
      </c>
      <c r="B345" s="21">
        <f>протокол!AM345</f>
        <v>0</v>
      </c>
      <c r="C345" s="21">
        <f>протокол!AN345</f>
        <v>0</v>
      </c>
      <c r="D345" s="21">
        <f>протокол!AO345</f>
        <v>0</v>
      </c>
      <c r="K345" s="21">
        <f>IF(C345=1,D345,0)</f>
        <v>0</v>
      </c>
      <c r="L345" s="21">
        <f>IF(C345=2,D345,0)</f>
        <v>0</v>
      </c>
      <c r="M345" s="21">
        <f>B345</f>
        <v>0</v>
      </c>
    </row>
    <row r="346" spans="1:13" ht="12.75">
      <c r="A346" s="21">
        <f>протокол!AL346</f>
        <v>0</v>
      </c>
      <c r="B346" s="21">
        <f>протокол!AM346</f>
        <v>0</v>
      </c>
      <c r="C346" s="21">
        <f>протокол!AN346</f>
        <v>0</v>
      </c>
      <c r="D346" s="21">
        <f>протокол!AO346</f>
        <v>0</v>
      </c>
      <c r="K346" s="21">
        <f>IF(C346=1,D346,0)</f>
        <v>0</v>
      </c>
      <c r="L346" s="21">
        <f>IF(C346=2,D346,0)</f>
        <v>0</v>
      </c>
      <c r="M346" s="21">
        <f>B346</f>
        <v>0</v>
      </c>
    </row>
    <row r="347" spans="1:13" ht="12.75">
      <c r="A347" s="21">
        <f>протокол!AL347</f>
        <v>0</v>
      </c>
      <c r="B347" s="21">
        <f>протокол!AM347</f>
        <v>0</v>
      </c>
      <c r="C347" s="21">
        <f>протокол!AN347</f>
        <v>0</v>
      </c>
      <c r="D347" s="21">
        <f>протокол!AO347</f>
        <v>0</v>
      </c>
      <c r="K347" s="21">
        <f>IF(C347=1,D347,0)</f>
        <v>0</v>
      </c>
      <c r="L347" s="21">
        <f>IF(C347=2,D347,0)</f>
        <v>0</v>
      </c>
      <c r="M347" s="21">
        <f>B347</f>
        <v>0</v>
      </c>
    </row>
    <row r="348" spans="1:13" ht="12.75">
      <c r="A348" s="21">
        <f>протокол!AL348</f>
        <v>0</v>
      </c>
      <c r="B348" s="21">
        <f>протокол!AM348</f>
        <v>0</v>
      </c>
      <c r="C348" s="21">
        <f>протокол!AN348</f>
        <v>0</v>
      </c>
      <c r="D348" s="21">
        <f>протокол!AO348</f>
        <v>0</v>
      </c>
      <c r="K348" s="21">
        <f>IF(C348=1,D348,0)</f>
        <v>0</v>
      </c>
      <c r="L348" s="21">
        <f>IF(C348=2,D348,0)</f>
        <v>0</v>
      </c>
      <c r="M348" s="21">
        <f>B348</f>
        <v>0</v>
      </c>
    </row>
    <row r="349" spans="1:13" ht="12.75">
      <c r="A349" s="21">
        <f>протокол!AL349</f>
        <v>0</v>
      </c>
      <c r="B349" s="21">
        <f>протокол!AM349</f>
        <v>0</v>
      </c>
      <c r="C349" s="21">
        <f>протокол!AN349</f>
        <v>0</v>
      </c>
      <c r="D349" s="21">
        <f>протокол!AO349</f>
        <v>0</v>
      </c>
      <c r="K349" s="21">
        <f>IF(C349=1,D349,0)</f>
        <v>0</v>
      </c>
      <c r="L349" s="21">
        <f>IF(C349=2,D349,0)</f>
        <v>0</v>
      </c>
      <c r="M349" s="21">
        <f>B349</f>
        <v>0</v>
      </c>
    </row>
    <row r="350" spans="1:13" ht="12.75">
      <c r="A350" s="21">
        <f>протокол!AL350</f>
        <v>0</v>
      </c>
      <c r="B350" s="21">
        <f>протокол!AM350</f>
        <v>0</v>
      </c>
      <c r="C350" s="21">
        <f>протокол!AN350</f>
        <v>0</v>
      </c>
      <c r="D350" s="21">
        <f>протокол!AO350</f>
        <v>0</v>
      </c>
      <c r="K350" s="21">
        <f>IF(C350=1,D350,0)</f>
        <v>0</v>
      </c>
      <c r="L350" s="21">
        <f>IF(C350=2,D350,0)</f>
        <v>0</v>
      </c>
      <c r="M350" s="21">
        <f>B350</f>
        <v>0</v>
      </c>
    </row>
    <row r="351" spans="1:13" ht="12.75">
      <c r="A351" s="21">
        <f>протокол!AL351</f>
        <v>0</v>
      </c>
      <c r="B351" s="21">
        <f>протокол!AM351</f>
        <v>0</v>
      </c>
      <c r="C351" s="21">
        <f>протокол!AN351</f>
        <v>0</v>
      </c>
      <c r="D351" s="21">
        <f>протокол!AO351</f>
        <v>0</v>
      </c>
      <c r="K351" s="21">
        <f>IF(C351=1,D351,0)</f>
        <v>0</v>
      </c>
      <c r="L351" s="21">
        <f>IF(C351=2,D351,0)</f>
        <v>0</v>
      </c>
      <c r="M351" s="21">
        <f>B351</f>
        <v>0</v>
      </c>
    </row>
    <row r="352" spans="1:13" ht="12.75">
      <c r="A352" s="21">
        <f>протокол!AL352</f>
        <v>0</v>
      </c>
      <c r="B352" s="21">
        <f>протокол!AM352</f>
        <v>0</v>
      </c>
      <c r="C352" s="21">
        <f>протокол!AN352</f>
        <v>0</v>
      </c>
      <c r="D352" s="21">
        <f>протокол!AO352</f>
        <v>0</v>
      </c>
      <c r="K352" s="21">
        <f>IF(C352=1,D352,0)</f>
        <v>0</v>
      </c>
      <c r="L352" s="21">
        <f>IF(C352=2,D352,0)</f>
        <v>0</v>
      </c>
      <c r="M352" s="21">
        <f>B352</f>
        <v>0</v>
      </c>
    </row>
    <row r="353" spans="1:13" ht="12.75">
      <c r="A353" s="21">
        <f>протокол!AL353</f>
        <v>0</v>
      </c>
      <c r="B353" s="21">
        <f>протокол!AM353</f>
        <v>0</v>
      </c>
      <c r="C353" s="21">
        <f>протокол!AN353</f>
        <v>0</v>
      </c>
      <c r="D353" s="21">
        <f>протокол!AO353</f>
        <v>0</v>
      </c>
      <c r="K353" s="21">
        <f>IF(C353=1,D353,0)</f>
        <v>0</v>
      </c>
      <c r="L353" s="21">
        <f>IF(C353=2,D353,0)</f>
        <v>0</v>
      </c>
      <c r="M353" s="21">
        <f>B353</f>
        <v>0</v>
      </c>
    </row>
    <row r="354" spans="1:13" ht="12.75">
      <c r="A354" s="21">
        <f>протокол!AL354</f>
        <v>0</v>
      </c>
      <c r="B354" s="21">
        <f>протокол!AM354</f>
        <v>0</v>
      </c>
      <c r="C354" s="21">
        <f>протокол!AN354</f>
        <v>0</v>
      </c>
      <c r="D354" s="21">
        <f>протокол!AO354</f>
        <v>0</v>
      </c>
      <c r="K354" s="21">
        <f>IF(C354=1,D354,0)</f>
        <v>0</v>
      </c>
      <c r="L354" s="21">
        <f>IF(C354=2,D354,0)</f>
        <v>0</v>
      </c>
      <c r="M354" s="21">
        <f>B354</f>
        <v>0</v>
      </c>
    </row>
    <row r="355" spans="1:13" ht="12.75">
      <c r="A355" s="21">
        <f>протокол!AL355</f>
        <v>0</v>
      </c>
      <c r="B355" s="21">
        <f>протокол!AM355</f>
        <v>0</v>
      </c>
      <c r="C355" s="21">
        <f>протокол!AN355</f>
        <v>0</v>
      </c>
      <c r="D355" s="21">
        <f>протокол!AO355</f>
        <v>0</v>
      </c>
      <c r="K355" s="21">
        <f>IF(C355=1,D355,0)</f>
        <v>0</v>
      </c>
      <c r="L355" s="21">
        <f>IF(C355=2,D355,0)</f>
        <v>0</v>
      </c>
      <c r="M355" s="21">
        <f>B355</f>
        <v>0</v>
      </c>
    </row>
    <row r="356" spans="1:13" ht="12.75">
      <c r="A356" s="21">
        <f>протокол!AL356</f>
        <v>0</v>
      </c>
      <c r="B356" s="21">
        <f>протокол!AM356</f>
        <v>0</v>
      </c>
      <c r="C356" s="21">
        <f>протокол!AN356</f>
        <v>0</v>
      </c>
      <c r="D356" s="21">
        <f>протокол!AO356</f>
        <v>0</v>
      </c>
      <c r="K356" s="21">
        <f>IF(C356=1,D356,0)</f>
        <v>0</v>
      </c>
      <c r="L356" s="21">
        <f>IF(C356=2,D356,0)</f>
        <v>0</v>
      </c>
      <c r="M356" s="21">
        <f>B356</f>
        <v>0</v>
      </c>
    </row>
    <row r="357" spans="1:13" ht="12.75">
      <c r="A357" s="21">
        <f>протокол!AL357</f>
        <v>0</v>
      </c>
      <c r="B357" s="21">
        <f>протокол!AM357</f>
        <v>0</v>
      </c>
      <c r="C357" s="21">
        <f>протокол!AN357</f>
        <v>0</v>
      </c>
      <c r="D357" s="21">
        <f>протокол!AO357</f>
        <v>0</v>
      </c>
      <c r="K357" s="21">
        <f>IF(C357=1,D357,0)</f>
        <v>0</v>
      </c>
      <c r="L357" s="21">
        <f>IF(C357=2,D357,0)</f>
        <v>0</v>
      </c>
      <c r="M357" s="21">
        <f>B357</f>
        <v>0</v>
      </c>
    </row>
    <row r="358" spans="1:13" ht="12.75">
      <c r="A358" s="21">
        <f>протокол!AL358</f>
        <v>0</v>
      </c>
      <c r="B358" s="21">
        <f>протокол!AM358</f>
        <v>0</v>
      </c>
      <c r="C358" s="21">
        <f>протокол!AN358</f>
        <v>0</v>
      </c>
      <c r="D358" s="21">
        <f>протокол!AO358</f>
        <v>0</v>
      </c>
      <c r="K358" s="21">
        <f>IF(C358=1,D358,0)</f>
        <v>0</v>
      </c>
      <c r="L358" s="21">
        <f>IF(C358=2,D358,0)</f>
        <v>0</v>
      </c>
      <c r="M358" s="21">
        <f>B358</f>
        <v>0</v>
      </c>
    </row>
    <row r="359" spans="1:13" ht="12.75">
      <c r="A359" s="21">
        <f>протокол!AL359</f>
        <v>0</v>
      </c>
      <c r="B359" s="21">
        <f>протокол!AM359</f>
        <v>0</v>
      </c>
      <c r="C359" s="21">
        <f>протокол!AN359</f>
        <v>0</v>
      </c>
      <c r="D359" s="21">
        <f>протокол!AO359</f>
        <v>0</v>
      </c>
      <c r="K359" s="21">
        <f>IF(C359=1,D359,0)</f>
        <v>0</v>
      </c>
      <c r="L359" s="21">
        <f>IF(C359=2,D359,0)</f>
        <v>0</v>
      </c>
      <c r="M359" s="21">
        <f>B359</f>
        <v>0</v>
      </c>
    </row>
    <row r="360" spans="1:13" ht="12.75">
      <c r="A360" s="21">
        <f>протокол!AL360</f>
        <v>0</v>
      </c>
      <c r="B360" s="21">
        <f>протокол!AM360</f>
        <v>0</v>
      </c>
      <c r="C360" s="21">
        <f>протокол!AN360</f>
        <v>0</v>
      </c>
      <c r="D360" s="21">
        <f>протокол!AO360</f>
        <v>0</v>
      </c>
      <c r="K360" s="21">
        <f>IF(C360=1,D360,0)</f>
        <v>0</v>
      </c>
      <c r="L360" s="21">
        <f>IF(C360=2,D360,0)</f>
        <v>0</v>
      </c>
      <c r="M360" s="21">
        <f>B360</f>
        <v>0</v>
      </c>
    </row>
    <row r="361" spans="1:13" ht="12.75">
      <c r="A361" s="21">
        <f>протокол!AL361</f>
        <v>0</v>
      </c>
      <c r="B361" s="21">
        <f>протокол!AM361</f>
        <v>0</v>
      </c>
      <c r="C361" s="21">
        <f>протокол!AN361</f>
        <v>0</v>
      </c>
      <c r="D361" s="21">
        <f>протокол!AO361</f>
        <v>0</v>
      </c>
      <c r="K361" s="21">
        <f>IF(C361=1,D361,0)</f>
        <v>0</v>
      </c>
      <c r="L361" s="21">
        <f>IF(C361=2,D361,0)</f>
        <v>0</v>
      </c>
      <c r="M361" s="21">
        <f>B361</f>
        <v>0</v>
      </c>
    </row>
    <row r="362" spans="1:13" ht="12.75">
      <c r="A362" s="21">
        <f>протокол!AL362</f>
        <v>0</v>
      </c>
      <c r="B362" s="21">
        <f>протокол!AM362</f>
        <v>0</v>
      </c>
      <c r="C362" s="21">
        <f>протокол!AN362</f>
        <v>0</v>
      </c>
      <c r="D362" s="21">
        <f>протокол!AO362</f>
        <v>0</v>
      </c>
      <c r="K362" s="21">
        <f>IF(C362=1,D362,0)</f>
        <v>0</v>
      </c>
      <c r="L362" s="21">
        <f>IF(C362=2,D362,0)</f>
        <v>0</v>
      </c>
      <c r="M362" s="21">
        <f>B362</f>
        <v>0</v>
      </c>
    </row>
    <row r="363" spans="1:13" ht="12.75">
      <c r="A363" s="21">
        <f>протокол!AL363</f>
        <v>0</v>
      </c>
      <c r="B363" s="21">
        <f>протокол!AM363</f>
        <v>0</v>
      </c>
      <c r="C363" s="21">
        <f>протокол!AN363</f>
        <v>0</v>
      </c>
      <c r="D363" s="21">
        <f>протокол!AO363</f>
        <v>0</v>
      </c>
      <c r="K363" s="21">
        <f>IF(C363=1,D363,0)</f>
        <v>0</v>
      </c>
      <c r="L363" s="21">
        <f>IF(C363=2,D363,0)</f>
        <v>0</v>
      </c>
      <c r="M363" s="21">
        <f>B363</f>
        <v>0</v>
      </c>
    </row>
    <row r="364" spans="1:13" ht="12.75">
      <c r="A364" s="21">
        <f>протокол!AL364</f>
        <v>0</v>
      </c>
      <c r="B364" s="21">
        <f>протокол!AM364</f>
        <v>0</v>
      </c>
      <c r="C364" s="21">
        <f>протокол!AN364</f>
        <v>0</v>
      </c>
      <c r="D364" s="21">
        <f>протокол!AO364</f>
        <v>0</v>
      </c>
      <c r="K364" s="21">
        <f>IF(C364=1,D364,0)</f>
        <v>0</v>
      </c>
      <c r="L364" s="21">
        <f>IF(C364=2,D364,0)</f>
        <v>0</v>
      </c>
      <c r="M364" s="21">
        <f>B364</f>
        <v>0</v>
      </c>
    </row>
    <row r="365" spans="1:13" ht="12.75">
      <c r="A365" s="21">
        <f>протокол!AL365</f>
        <v>0</v>
      </c>
      <c r="B365" s="21">
        <f>протокол!AM365</f>
        <v>0</v>
      </c>
      <c r="C365" s="21">
        <f>протокол!AN365</f>
        <v>0</v>
      </c>
      <c r="D365" s="21">
        <f>протокол!AO365</f>
        <v>0</v>
      </c>
      <c r="K365" s="21">
        <f>IF(C365=1,D365,0)</f>
        <v>0</v>
      </c>
      <c r="L365" s="21">
        <f>IF(C365=2,D365,0)</f>
        <v>0</v>
      </c>
      <c r="M365" s="21">
        <f>B365</f>
        <v>0</v>
      </c>
    </row>
    <row r="366" spans="1:13" ht="12.75">
      <c r="A366" s="21">
        <f>протокол!AL366</f>
        <v>0</v>
      </c>
      <c r="B366" s="21">
        <f>протокол!AM366</f>
        <v>0</v>
      </c>
      <c r="C366" s="21">
        <f>протокол!AN366</f>
        <v>0</v>
      </c>
      <c r="D366" s="21">
        <f>протокол!AO366</f>
        <v>0</v>
      </c>
      <c r="K366" s="21">
        <f>IF(C366=1,D366,0)</f>
        <v>0</v>
      </c>
      <c r="L366" s="21">
        <f>IF(C366=2,D366,0)</f>
        <v>0</v>
      </c>
      <c r="M366" s="21">
        <f>B366</f>
        <v>0</v>
      </c>
    </row>
    <row r="367" spans="1:13" ht="12.75">
      <c r="A367" s="21">
        <f>протокол!AL367</f>
        <v>0</v>
      </c>
      <c r="B367" s="21">
        <f>протокол!AM367</f>
        <v>0</v>
      </c>
      <c r="C367" s="21">
        <f>протокол!AN367</f>
        <v>0</v>
      </c>
      <c r="D367" s="21">
        <f>протокол!AO367</f>
        <v>0</v>
      </c>
      <c r="K367" s="21">
        <f>IF(C367=1,D367,0)</f>
        <v>0</v>
      </c>
      <c r="L367" s="21">
        <f>IF(C367=2,D367,0)</f>
        <v>0</v>
      </c>
      <c r="M367" s="21">
        <f>B367</f>
        <v>0</v>
      </c>
    </row>
    <row r="368" spans="1:13" ht="12.75">
      <c r="A368" s="21">
        <f>протокол!AL368</f>
        <v>0</v>
      </c>
      <c r="B368" s="21">
        <f>протокол!AM368</f>
        <v>0</v>
      </c>
      <c r="C368" s="21">
        <f>протокол!AN368</f>
        <v>0</v>
      </c>
      <c r="D368" s="21">
        <f>протокол!AO368</f>
        <v>0</v>
      </c>
      <c r="K368" s="21">
        <f>IF(C368=1,D368,0)</f>
        <v>0</v>
      </c>
      <c r="L368" s="21">
        <f>IF(C368=2,D368,0)</f>
        <v>0</v>
      </c>
      <c r="M368" s="21">
        <f>B368</f>
        <v>0</v>
      </c>
    </row>
    <row r="369" spans="1:13" ht="12.75">
      <c r="A369" s="21">
        <f>протокол!AL369</f>
        <v>0</v>
      </c>
      <c r="B369" s="21">
        <f>протокол!AM369</f>
        <v>0</v>
      </c>
      <c r="C369" s="21">
        <f>протокол!AN369</f>
        <v>0</v>
      </c>
      <c r="D369" s="21">
        <f>протокол!AO369</f>
        <v>0</v>
      </c>
      <c r="K369" s="21">
        <f>IF(C369=1,D369,0)</f>
        <v>0</v>
      </c>
      <c r="L369" s="21">
        <f>IF(C369=2,D369,0)</f>
        <v>0</v>
      </c>
      <c r="M369" s="21">
        <f>B369</f>
        <v>0</v>
      </c>
    </row>
    <row r="370" spans="1:13" ht="12.75">
      <c r="A370" s="21">
        <f>протокол!AL370</f>
        <v>0</v>
      </c>
      <c r="B370" s="21">
        <f>протокол!AM370</f>
        <v>0</v>
      </c>
      <c r="C370" s="21">
        <f>протокол!AN370</f>
        <v>0</v>
      </c>
      <c r="D370" s="21">
        <f>протокол!AO370</f>
        <v>0</v>
      </c>
      <c r="K370" s="21">
        <f>IF(C370=1,D370,0)</f>
        <v>0</v>
      </c>
      <c r="L370" s="21">
        <f>IF(C370=2,D370,0)</f>
        <v>0</v>
      </c>
      <c r="M370" s="21">
        <f>B370</f>
        <v>0</v>
      </c>
    </row>
    <row r="371" spans="1:13" ht="12.75">
      <c r="A371" s="21">
        <f>протокол!AL371</f>
        <v>0</v>
      </c>
      <c r="B371" s="21">
        <f>протокол!AM371</f>
        <v>0</v>
      </c>
      <c r="C371" s="21">
        <f>протокол!AN371</f>
        <v>0</v>
      </c>
      <c r="D371" s="21">
        <f>протокол!AO371</f>
        <v>0</v>
      </c>
      <c r="K371" s="21">
        <f>IF(C371=1,D371,0)</f>
        <v>0</v>
      </c>
      <c r="L371" s="21">
        <f>IF(C371=2,D371,0)</f>
        <v>0</v>
      </c>
      <c r="M371" s="21">
        <f>B371</f>
        <v>0</v>
      </c>
    </row>
    <row r="372" spans="1:13" ht="12.75">
      <c r="A372" s="21">
        <f>протокол!AL372</f>
        <v>0</v>
      </c>
      <c r="B372" s="21">
        <f>протокол!AM372</f>
        <v>0</v>
      </c>
      <c r="C372" s="21">
        <f>протокол!AN372</f>
        <v>0</v>
      </c>
      <c r="D372" s="21">
        <f>протокол!AO372</f>
        <v>0</v>
      </c>
      <c r="K372" s="21">
        <f>IF(C372=1,D372,0)</f>
        <v>0</v>
      </c>
      <c r="L372" s="21">
        <f>IF(C372=2,D372,0)</f>
        <v>0</v>
      </c>
      <c r="M372" s="21">
        <f>B372</f>
        <v>0</v>
      </c>
    </row>
    <row r="373" spans="1:13" ht="12.75">
      <c r="A373" s="21">
        <f>протокол!AL373</f>
        <v>0</v>
      </c>
      <c r="B373" s="21">
        <f>протокол!AM373</f>
        <v>0</v>
      </c>
      <c r="C373" s="21">
        <f>протокол!AN373</f>
        <v>0</v>
      </c>
      <c r="D373" s="21">
        <f>протокол!AO373</f>
        <v>0</v>
      </c>
      <c r="K373" s="21">
        <f>IF(C373=1,D373,0)</f>
        <v>0</v>
      </c>
      <c r="L373" s="21">
        <f>IF(C373=2,D373,0)</f>
        <v>0</v>
      </c>
      <c r="M373" s="21">
        <f>B373</f>
        <v>0</v>
      </c>
    </row>
    <row r="374" spans="1:13" ht="12.75">
      <c r="A374" s="21">
        <f>протокол!AL374</f>
        <v>0</v>
      </c>
      <c r="B374" s="21">
        <f>протокол!AM374</f>
        <v>0</v>
      </c>
      <c r="C374" s="21">
        <f>протокол!AN374</f>
        <v>0</v>
      </c>
      <c r="D374" s="21">
        <f>протокол!AO374</f>
        <v>0</v>
      </c>
      <c r="K374" s="21">
        <f>IF(C374=1,D374,0)</f>
        <v>0</v>
      </c>
      <c r="L374" s="21">
        <f>IF(C374=2,D374,0)</f>
        <v>0</v>
      </c>
      <c r="M374" s="21">
        <f>B374</f>
        <v>0</v>
      </c>
    </row>
    <row r="375" spans="1:13" ht="12.75">
      <c r="A375" s="21">
        <f>протокол!AL375</f>
        <v>0</v>
      </c>
      <c r="B375" s="21">
        <f>протокол!AM375</f>
        <v>0</v>
      </c>
      <c r="C375" s="21">
        <f>протокол!AN375</f>
        <v>0</v>
      </c>
      <c r="D375" s="21">
        <f>протокол!AO375</f>
        <v>0</v>
      </c>
      <c r="K375" s="21">
        <f>IF(C375=1,D375,0)</f>
        <v>0</v>
      </c>
      <c r="L375" s="21">
        <f>IF(C375=2,D375,0)</f>
        <v>0</v>
      </c>
      <c r="M375" s="21">
        <f>B375</f>
        <v>0</v>
      </c>
    </row>
    <row r="376" spans="1:13" ht="12.75">
      <c r="A376" s="21">
        <f>протокол!AL376</f>
        <v>0</v>
      </c>
      <c r="B376" s="21">
        <f>протокол!AM376</f>
        <v>0</v>
      </c>
      <c r="C376" s="21">
        <f>протокол!AN376</f>
        <v>0</v>
      </c>
      <c r="D376" s="21">
        <f>протокол!AO376</f>
        <v>0</v>
      </c>
      <c r="K376" s="21">
        <f>IF(C376=1,D376,0)</f>
        <v>0</v>
      </c>
      <c r="L376" s="21">
        <f>IF(C376=2,D376,0)</f>
        <v>0</v>
      </c>
      <c r="M376" s="21">
        <f>B376</f>
        <v>0</v>
      </c>
    </row>
    <row r="377" spans="1:13" ht="12.75">
      <c r="A377" s="21">
        <f>протокол!AL377</f>
        <v>0</v>
      </c>
      <c r="B377" s="21">
        <f>протокол!AM377</f>
        <v>0</v>
      </c>
      <c r="C377" s="21">
        <f>протокол!AN377</f>
        <v>0</v>
      </c>
      <c r="D377" s="21">
        <f>протокол!AO377</f>
        <v>0</v>
      </c>
      <c r="K377" s="21">
        <f>IF(C377=1,D377,0)</f>
        <v>0</v>
      </c>
      <c r="L377" s="21">
        <f>IF(C377=2,D377,0)</f>
        <v>0</v>
      </c>
      <c r="M377" s="21">
        <f>B377</f>
        <v>0</v>
      </c>
    </row>
    <row r="378" spans="1:13" ht="12.75">
      <c r="A378" s="21">
        <f>протокол!AL378</f>
        <v>0</v>
      </c>
      <c r="B378" s="21">
        <f>протокол!AM378</f>
        <v>0</v>
      </c>
      <c r="C378" s="21">
        <f>протокол!AN378</f>
        <v>0</v>
      </c>
      <c r="D378" s="21">
        <f>протокол!AO378</f>
        <v>0</v>
      </c>
      <c r="K378" s="21">
        <f>IF(C378=1,D378,0)</f>
        <v>0</v>
      </c>
      <c r="L378" s="21">
        <f>IF(C378=2,D378,0)</f>
        <v>0</v>
      </c>
      <c r="M378" s="21">
        <f>B378</f>
        <v>0</v>
      </c>
    </row>
    <row r="379" spans="1:13" ht="12.75">
      <c r="A379" s="21">
        <f>протокол!AL379</f>
        <v>0</v>
      </c>
      <c r="B379" s="21">
        <f>протокол!AM379</f>
        <v>0</v>
      </c>
      <c r="C379" s="21">
        <f>протокол!AN379</f>
        <v>0</v>
      </c>
      <c r="D379" s="21">
        <f>протокол!AO379</f>
        <v>0</v>
      </c>
      <c r="K379" s="21">
        <f>IF(C379=1,D379,0)</f>
        <v>0</v>
      </c>
      <c r="L379" s="21">
        <f>IF(C379=2,D379,0)</f>
        <v>0</v>
      </c>
      <c r="M379" s="21">
        <f>B379</f>
        <v>0</v>
      </c>
    </row>
    <row r="380" spans="1:13" ht="12.75">
      <c r="A380" s="21">
        <f>протокол!AL380</f>
        <v>0</v>
      </c>
      <c r="B380" s="21">
        <f>протокол!AM380</f>
        <v>0</v>
      </c>
      <c r="C380" s="21">
        <f>протокол!AN380</f>
        <v>0</v>
      </c>
      <c r="D380" s="21">
        <f>протокол!AO380</f>
        <v>0</v>
      </c>
      <c r="K380" s="21">
        <f>IF(C380=1,D380,0)</f>
        <v>0</v>
      </c>
      <c r="L380" s="21">
        <f>IF(C380=2,D380,0)</f>
        <v>0</v>
      </c>
      <c r="M380" s="21">
        <f>B380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8"/>
  <sheetViews>
    <sheetView tabSelected="1" workbookViewId="0" topLeftCell="A59">
      <selection activeCell="A77" sqref="A77"/>
    </sheetView>
  </sheetViews>
  <sheetFormatPr defaultColWidth="9.00390625" defaultRowHeight="12.75"/>
  <cols>
    <col min="1" max="1" width="9.875" style="0" customWidth="1"/>
    <col min="2" max="2" width="25.125" style="0" customWidth="1"/>
    <col min="3" max="3" width="4.125" style="0" customWidth="1"/>
    <col min="4" max="4" width="6.875" style="0" customWidth="1"/>
    <col min="5" max="5" width="9.375" style="0" customWidth="1"/>
    <col min="6" max="6" width="6.625" style="0" customWidth="1"/>
    <col min="7" max="7" width="5.875" style="0" customWidth="1"/>
    <col min="8" max="8" width="6.625" style="0" customWidth="1"/>
  </cols>
  <sheetData>
    <row r="1" ht="12.75">
      <c r="D1" s="1" t="s">
        <v>0</v>
      </c>
    </row>
    <row r="2" ht="12.75">
      <c r="E2" s="2" t="s">
        <v>1</v>
      </c>
    </row>
    <row r="3" spans="3:4" ht="12.75">
      <c r="C3" s="3"/>
      <c r="D3" s="2" t="s">
        <v>2</v>
      </c>
    </row>
    <row r="4" ht="12.75">
      <c r="C4" s="3" t="s">
        <v>3</v>
      </c>
    </row>
    <row r="5" spans="1:10" ht="12.75">
      <c r="A5" s="4"/>
      <c r="B5" s="4"/>
      <c r="C5" s="4"/>
      <c r="D5" s="4"/>
      <c r="E5" s="5"/>
      <c r="F5" s="5"/>
      <c r="G5" s="5"/>
      <c r="H5" s="5"/>
      <c r="I5" s="5"/>
      <c r="J5" s="5"/>
    </row>
    <row r="6" spans="1:23" ht="28.5" customHeight="1">
      <c r="A6" s="6" t="str">
        <f>протокол!A1</f>
        <v>вуз</v>
      </c>
      <c r="B6" s="6" t="str">
        <f>протокол!B1</f>
        <v>фамилия</v>
      </c>
      <c r="C6" s="7" t="str">
        <f>протокол!E1</f>
        <v>пол</v>
      </c>
      <c r="D6" s="6" t="str">
        <f>протокол!F1</f>
        <v>БР рез</v>
      </c>
      <c r="E6" s="6" t="str">
        <f>протокол!J1</f>
        <v>БР место</v>
      </c>
      <c r="F6" s="8" t="str">
        <f>протокол!N1</f>
        <v>БР сумма</v>
      </c>
      <c r="G6" s="8" t="str">
        <f>протокол!O1</f>
        <v>501 место</v>
      </c>
      <c r="H6" s="8" t="str">
        <f>протокол!S1</f>
        <v>501 сумма</v>
      </c>
      <c r="I6" s="8" t="str">
        <f>протокол!T1</f>
        <v>сумма итог</v>
      </c>
      <c r="J6" s="8" t="str">
        <f>протокол!U1</f>
        <v>место ком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10" ht="12.75">
      <c r="A7" s="10" t="str">
        <f>протокол!A2</f>
        <v>РУДН</v>
      </c>
      <c r="B7" s="11" t="str">
        <f>протокол!B4</f>
        <v>Александров Кирилл </v>
      </c>
      <c r="C7" s="9" t="str">
        <f>протокол!E2</f>
        <v>м</v>
      </c>
      <c r="D7" s="11">
        <f>протокол!F2</f>
        <v>327</v>
      </c>
      <c r="E7" s="9">
        <f>протокол!J2</f>
        <v>14</v>
      </c>
      <c r="F7" s="10">
        <f>протокол!N2</f>
        <v>68</v>
      </c>
      <c r="G7" s="12">
        <f>протокол!O2</f>
        <v>5</v>
      </c>
      <c r="H7" s="10">
        <f>протокол!S2</f>
        <v>28</v>
      </c>
      <c r="I7" s="10">
        <f>протокол!T2</f>
        <v>96</v>
      </c>
      <c r="J7" s="10">
        <f>протокол!U2</f>
        <v>6</v>
      </c>
    </row>
    <row r="8" spans="1:10" ht="12.75">
      <c r="A8" s="10"/>
      <c r="B8" s="11" t="str">
        <f>протокол!B5</f>
        <v>Батурина Ольга </v>
      </c>
      <c r="C8" s="9" t="str">
        <f>протокол!E3</f>
        <v>м</v>
      </c>
      <c r="D8" s="11">
        <f>протокол!F3</f>
        <v>319</v>
      </c>
      <c r="E8" s="9">
        <f>протокол!J3</f>
        <v>15</v>
      </c>
      <c r="F8" s="10"/>
      <c r="G8" s="9">
        <f>протокол!O3</f>
        <v>9</v>
      </c>
      <c r="H8" s="10"/>
      <c r="I8" s="10"/>
      <c r="J8" s="10"/>
    </row>
    <row r="9" spans="1:10" ht="12.75">
      <c r="A9" s="10"/>
      <c r="B9" s="11" t="str">
        <f>протокол!B6</f>
        <v>Ковальчук Маргарита</v>
      </c>
      <c r="C9" s="9" t="str">
        <f>протокол!E4</f>
        <v>м</v>
      </c>
      <c r="D9" s="11">
        <f>протокол!F4</f>
        <v>299</v>
      </c>
      <c r="E9" s="9">
        <f>протокол!J4</f>
        <v>17</v>
      </c>
      <c r="F9" s="10"/>
      <c r="G9" s="9">
        <f>протокол!O4</f>
        <v>9</v>
      </c>
      <c r="H9" s="10"/>
      <c r="I9" s="10"/>
      <c r="J9" s="10"/>
    </row>
    <row r="10" spans="1:10" ht="12.75">
      <c r="A10" s="10"/>
      <c r="B10" s="11" t="str">
        <f>протокол!B5</f>
        <v>Батурина Ольга </v>
      </c>
      <c r="C10" s="9" t="str">
        <f>протокол!E5</f>
        <v>ж</v>
      </c>
      <c r="D10" s="11">
        <f>протокол!F5</f>
        <v>117</v>
      </c>
      <c r="E10" s="9">
        <f>протокол!J5</f>
        <v>22</v>
      </c>
      <c r="F10" s="10"/>
      <c r="G10" s="9">
        <f>протокол!O5</f>
        <v>5</v>
      </c>
      <c r="H10" s="10"/>
      <c r="I10" s="10"/>
      <c r="J10" s="10"/>
    </row>
    <row r="11" spans="1:10" ht="12.75">
      <c r="A11" s="10"/>
      <c r="B11" s="13" t="str">
        <f>протокол!B6</f>
        <v>Ковальчук Маргарита</v>
      </c>
      <c r="C11" s="4" t="str">
        <f>протокол!E6</f>
        <v>ж</v>
      </c>
      <c r="D11" s="13">
        <f>протокол!F6</f>
        <v>98</v>
      </c>
      <c r="E11" s="4">
        <f>протокол!J6</f>
        <v>26</v>
      </c>
      <c r="F11" s="10"/>
      <c r="G11" s="4">
        <f>протокол!O6</f>
        <v>25</v>
      </c>
      <c r="H11" s="10"/>
      <c r="I11" s="10"/>
      <c r="J11" s="10"/>
    </row>
    <row r="12" spans="1:10" ht="12.75">
      <c r="A12" s="10" t="str">
        <f>протокол!A7</f>
        <v>МГУПС</v>
      </c>
      <c r="B12" s="11" t="str">
        <f>протокол!B7</f>
        <v>Швец Валерия</v>
      </c>
      <c r="C12" s="9" t="str">
        <f>протокол!E7</f>
        <v>ж</v>
      </c>
      <c r="D12" s="11">
        <f>протокол!F7</f>
        <v>683</v>
      </c>
      <c r="E12" s="9">
        <f>протокол!J7</f>
        <v>2</v>
      </c>
      <c r="F12" s="10">
        <f>протокол!N7</f>
        <v>44</v>
      </c>
      <c r="G12" s="9">
        <f>протокол!O7</f>
        <v>2</v>
      </c>
      <c r="H12" s="10">
        <f>протокол!S7</f>
        <v>53</v>
      </c>
      <c r="I12" s="10">
        <f>протокол!T7</f>
        <v>97</v>
      </c>
      <c r="J12" s="10">
        <f>протокол!U7</f>
        <v>7</v>
      </c>
    </row>
    <row r="13" spans="1:10" ht="12.75">
      <c r="A13" s="10"/>
      <c r="B13" s="11" t="str">
        <f>протокол!B8</f>
        <v>Братчук Елена</v>
      </c>
      <c r="C13" s="9" t="str">
        <f>протокол!E8</f>
        <v>ж</v>
      </c>
      <c r="D13" s="11">
        <f>протокол!F8</f>
        <v>289</v>
      </c>
      <c r="E13" s="9">
        <f>протокол!J8</f>
        <v>5</v>
      </c>
      <c r="F13" s="10"/>
      <c r="G13" s="9">
        <f>протокол!O8</f>
        <v>9</v>
      </c>
      <c r="H13" s="10"/>
      <c r="I13" s="10"/>
      <c r="J13" s="10"/>
    </row>
    <row r="14" spans="1:10" ht="12.75">
      <c r="A14" s="10"/>
      <c r="B14" s="11" t="str">
        <f>протокол!B9</f>
        <v>Втюрина Елена</v>
      </c>
      <c r="C14" s="9" t="str">
        <f>протокол!E9</f>
        <v>ж</v>
      </c>
      <c r="D14" s="11">
        <f>протокол!F9</f>
        <v>236</v>
      </c>
      <c r="E14" s="9">
        <f>протокол!J9</f>
        <v>11</v>
      </c>
      <c r="F14" s="10"/>
      <c r="G14" s="9">
        <f>протокол!O9</f>
        <v>17</v>
      </c>
      <c r="H14" s="10"/>
      <c r="I14" s="10"/>
      <c r="J14" s="10"/>
    </row>
    <row r="15" spans="1:10" ht="12.75">
      <c r="A15" s="10"/>
      <c r="B15" s="11" t="str">
        <f>протокол!B10</f>
        <v>Костылев Антон</v>
      </c>
      <c r="C15" s="9" t="str">
        <f>протокол!E10</f>
        <v>м</v>
      </c>
      <c r="D15" s="11">
        <f>протокол!F10</f>
        <v>214</v>
      </c>
      <c r="E15" s="9">
        <f>протокол!J10</f>
        <v>26</v>
      </c>
      <c r="F15" s="10"/>
      <c r="G15" s="9">
        <f>протокол!O10</f>
        <v>25</v>
      </c>
      <c r="H15" s="10"/>
      <c r="I15" s="10"/>
      <c r="J15" s="10"/>
    </row>
    <row r="16" spans="1:10" ht="12.75">
      <c r="A16" s="10"/>
      <c r="B16" s="13" t="str">
        <f>протокол!B11</f>
        <v>Круглов Максим</v>
      </c>
      <c r="C16" s="4" t="str">
        <f>протокол!E11</f>
        <v>м</v>
      </c>
      <c r="D16" s="13">
        <f>протокол!F11</f>
        <v>197</v>
      </c>
      <c r="E16" s="4">
        <f>протокол!J11</f>
        <v>28</v>
      </c>
      <c r="F16" s="10"/>
      <c r="G16" s="4">
        <f>протокол!O11</f>
        <v>25</v>
      </c>
      <c r="H16" s="10"/>
      <c r="I16" s="10"/>
      <c r="J16" s="10"/>
    </row>
    <row r="17" spans="1:10" ht="12.75">
      <c r="A17" s="10" t="str">
        <f>протокол!A12</f>
        <v>МИИГАиК</v>
      </c>
      <c r="B17" s="11" t="str">
        <f>протокол!B12</f>
        <v>Стравинская Арина</v>
      </c>
      <c r="C17" s="9" t="str">
        <f>протокол!E12</f>
        <v>ж</v>
      </c>
      <c r="D17" s="11">
        <f>протокол!F12</f>
        <v>260</v>
      </c>
      <c r="E17" s="9">
        <f>протокол!J12</f>
        <v>8</v>
      </c>
      <c r="F17" s="10">
        <f>протокол!N12</f>
        <v>51</v>
      </c>
      <c r="G17" s="9">
        <f>протокол!O12</f>
        <v>9</v>
      </c>
      <c r="H17" s="10">
        <f>протокол!S12</f>
        <v>44</v>
      </c>
      <c r="I17" s="10">
        <f>протокол!T12</f>
        <v>95</v>
      </c>
      <c r="J17" s="10">
        <f>протокол!U12</f>
        <v>5</v>
      </c>
    </row>
    <row r="18" spans="1:10" ht="12.75">
      <c r="A18" s="10"/>
      <c r="B18" s="11" t="str">
        <f>протокол!B13</f>
        <v>Коногорский Никита</v>
      </c>
      <c r="C18" s="9" t="str">
        <f>протокол!E13</f>
        <v>м</v>
      </c>
      <c r="D18" s="11">
        <f>протокол!F13</f>
        <v>402</v>
      </c>
      <c r="E18" s="9">
        <f>протокол!J13</f>
        <v>8</v>
      </c>
      <c r="F18" s="10"/>
      <c r="G18" s="9">
        <f>протокол!O13</f>
        <v>9</v>
      </c>
      <c r="H18" s="10"/>
      <c r="I18" s="10"/>
      <c r="J18" s="10"/>
    </row>
    <row r="19" spans="1:10" ht="12.75">
      <c r="A19" s="10"/>
      <c r="B19" s="11" t="str">
        <f>протокол!B14</f>
        <v>Завьялов Игорь</v>
      </c>
      <c r="C19" s="9" t="str">
        <f>протокол!E14</f>
        <v>м</v>
      </c>
      <c r="D19" s="11">
        <f>протокол!F14</f>
        <v>268</v>
      </c>
      <c r="E19" s="9">
        <f>протокол!J14</f>
        <v>21</v>
      </c>
      <c r="F19" s="10"/>
      <c r="G19" s="9">
        <f>протокол!O14</f>
        <v>9</v>
      </c>
      <c r="H19" s="10"/>
      <c r="I19" s="10"/>
      <c r="J19" s="10"/>
    </row>
    <row r="20" spans="1:10" ht="12.75">
      <c r="A20" s="10"/>
      <c r="B20" s="11" t="str">
        <f>протокол!B15</f>
        <v>Каширских Дмитрий</v>
      </c>
      <c r="C20" s="9" t="str">
        <f>протокол!E15</f>
        <v>м</v>
      </c>
      <c r="D20" s="11">
        <f>протокол!F15</f>
        <v>315</v>
      </c>
      <c r="E20" s="9">
        <f>протокол!J15</f>
        <v>16</v>
      </c>
      <c r="F20" s="10"/>
      <c r="G20" s="9">
        <f>протокол!O15</f>
        <v>17</v>
      </c>
      <c r="H20" s="10"/>
      <c r="I20" s="10"/>
      <c r="J20" s="10"/>
    </row>
    <row r="21" spans="1:10" ht="12.75">
      <c r="A21" s="10"/>
      <c r="B21" s="13" t="str">
        <f>протокол!B16</f>
        <v>Суняйкина Валентина</v>
      </c>
      <c r="C21" s="4" t="str">
        <f>протокол!E16</f>
        <v>ж</v>
      </c>
      <c r="D21" s="13">
        <f>протокол!F16</f>
        <v>172</v>
      </c>
      <c r="E21" s="4">
        <f>протокол!J16</f>
        <v>19</v>
      </c>
      <c r="F21" s="10"/>
      <c r="G21" s="4">
        <f>протокол!O16</f>
        <v>17</v>
      </c>
      <c r="H21" s="10"/>
      <c r="I21" s="10"/>
      <c r="J21" s="10"/>
    </row>
    <row r="22" spans="1:10" ht="12.75">
      <c r="A22" s="10" t="str">
        <f>протокол!A17</f>
        <v>МЭИ</v>
      </c>
      <c r="B22" s="11" t="str">
        <f>протокол!B17</f>
        <v>Соловьев Максим</v>
      </c>
      <c r="C22" s="9" t="str">
        <f>протокол!E17</f>
        <v>м</v>
      </c>
      <c r="D22" s="11">
        <f>протокол!F17</f>
        <v>297</v>
      </c>
      <c r="E22" s="9">
        <f>протокол!J17</f>
        <v>18</v>
      </c>
      <c r="F22" s="10">
        <f>протокол!N17</f>
        <v>100</v>
      </c>
      <c r="G22" s="9">
        <f>протокол!O17</f>
        <v>17</v>
      </c>
      <c r="H22" s="10">
        <f>протокол!S17</f>
        <v>84</v>
      </c>
      <c r="I22" s="10">
        <f>протокол!T17</f>
        <v>184</v>
      </c>
      <c r="J22" s="10">
        <f>протокол!U17</f>
        <v>13</v>
      </c>
    </row>
    <row r="23" spans="1:10" ht="12.75">
      <c r="A23" s="10"/>
      <c r="B23" s="11" t="str">
        <f>протокол!B18</f>
        <v>Ефимов Алексей</v>
      </c>
      <c r="C23" s="9" t="str">
        <f>протокол!E18</f>
        <v>м</v>
      </c>
      <c r="D23" s="11">
        <f>протокол!F18</f>
        <v>265</v>
      </c>
      <c r="E23" s="9">
        <f>протокол!J18</f>
        <v>23</v>
      </c>
      <c r="F23" s="10"/>
      <c r="G23" s="9">
        <f>протокол!O18</f>
        <v>17</v>
      </c>
      <c r="H23" s="10"/>
      <c r="I23" s="10"/>
      <c r="J23" s="10"/>
    </row>
    <row r="24" spans="1:10" ht="12.75">
      <c r="A24" s="10"/>
      <c r="B24" s="11" t="str">
        <f>протокол!B19</f>
        <v>Дроздов Максим</v>
      </c>
      <c r="C24" s="9" t="str">
        <f>протокол!E19</f>
        <v>м</v>
      </c>
      <c r="D24" s="11">
        <f>протокол!F19</f>
        <v>201</v>
      </c>
      <c r="E24" s="9">
        <f>протокол!J19</f>
        <v>27</v>
      </c>
      <c r="F24" s="10"/>
      <c r="G24" s="9">
        <f>протокол!O19</f>
        <v>25</v>
      </c>
      <c r="H24" s="10"/>
      <c r="I24" s="10"/>
      <c r="J24" s="10"/>
    </row>
    <row r="25" spans="1:10" ht="12.75">
      <c r="A25" s="10"/>
      <c r="B25" s="11" t="str">
        <f>протокол!B20</f>
        <v>Дюжин Максим</v>
      </c>
      <c r="C25" s="9" t="str">
        <f>протокол!E20</f>
        <v>м</v>
      </c>
      <c r="D25" s="11">
        <f>протокол!F20</f>
        <v>183</v>
      </c>
      <c r="E25" s="9">
        <f>протокол!J20</f>
        <v>32</v>
      </c>
      <c r="F25" s="10"/>
      <c r="G25" s="9">
        <f>протокол!O20</f>
        <v>25</v>
      </c>
      <c r="H25" s="10"/>
      <c r="I25" s="10"/>
      <c r="J25" s="10"/>
    </row>
    <row r="26" spans="1:10" ht="12.75">
      <c r="A26" s="10"/>
      <c r="B26" s="11" t="str">
        <f>протокол!B21</f>
        <v>Глазков Александр</v>
      </c>
      <c r="C26" s="9" t="str">
        <f>протокол!E21</f>
        <v>м</v>
      </c>
      <c r="D26" s="11">
        <f>протокол!F21</f>
        <v>157</v>
      </c>
      <c r="E26" s="9">
        <f>протокол!J21</f>
        <v>35</v>
      </c>
      <c r="F26" s="10"/>
      <c r="G26" s="9">
        <f>протокол!O21</f>
        <v>25</v>
      </c>
      <c r="H26" s="10"/>
      <c r="I26" s="10"/>
      <c r="J26" s="10"/>
    </row>
    <row r="27" spans="1:10" ht="12.75">
      <c r="A27" s="10" t="str">
        <f>протокол!A22</f>
        <v>МосГУ</v>
      </c>
      <c r="B27" s="14" t="str">
        <f>протокол!B22</f>
        <v>Меньшакова Наталья</v>
      </c>
      <c r="C27" s="15" t="str">
        <f>протокол!E22</f>
        <v>ж</v>
      </c>
      <c r="D27" s="14">
        <f>протокол!F22</f>
        <v>340</v>
      </c>
      <c r="E27" s="15">
        <f>протокол!J22</f>
        <v>4</v>
      </c>
      <c r="F27" s="10">
        <f>протокол!N22</f>
        <v>36</v>
      </c>
      <c r="G27" s="15">
        <f>протокол!O22</f>
        <v>5</v>
      </c>
      <c r="H27" s="10">
        <f>протокол!S22</f>
        <v>32</v>
      </c>
      <c r="I27" s="10">
        <f>протокол!T22</f>
        <v>68</v>
      </c>
      <c r="J27" s="10">
        <f>протокол!U22</f>
        <v>2</v>
      </c>
    </row>
    <row r="28" spans="1:10" ht="12.75">
      <c r="A28" s="10"/>
      <c r="B28" s="11" t="str">
        <f>протокол!B23</f>
        <v>Гудкова Ольга</v>
      </c>
      <c r="C28" s="16" t="str">
        <f>протокол!E23</f>
        <v>ж</v>
      </c>
      <c r="D28" s="11">
        <f>протокол!F23</f>
        <v>277</v>
      </c>
      <c r="E28" s="16">
        <f>протокол!J23</f>
        <v>6</v>
      </c>
      <c r="F28" s="10"/>
      <c r="G28" s="16">
        <f>протокол!O23</f>
        <v>9</v>
      </c>
      <c r="H28" s="10"/>
      <c r="I28" s="10"/>
      <c r="J28" s="10"/>
    </row>
    <row r="29" spans="1:10" ht="12.75">
      <c r="A29" s="10"/>
      <c r="B29" s="11" t="str">
        <f>протокол!B24</f>
        <v>Попова Наталья</v>
      </c>
      <c r="C29" s="16" t="str">
        <f>протокол!E24</f>
        <v>ж</v>
      </c>
      <c r="D29" s="11">
        <f>протокол!F24</f>
        <v>217</v>
      </c>
      <c r="E29" s="16">
        <f>протокол!J24</f>
        <v>13</v>
      </c>
      <c r="F29" s="10"/>
      <c r="G29" s="16">
        <f>протокол!O24</f>
        <v>9</v>
      </c>
      <c r="H29" s="10"/>
      <c r="I29" s="10"/>
      <c r="J29" s="10"/>
    </row>
    <row r="30" spans="1:10" ht="12.75">
      <c r="A30" s="10"/>
      <c r="B30" s="11" t="str">
        <f>протокол!B25</f>
        <v>Павлов Александр</v>
      </c>
      <c r="C30" s="16" t="str">
        <f>протокол!E25</f>
        <v>м</v>
      </c>
      <c r="D30" s="11">
        <f>протокол!F25</f>
        <v>335</v>
      </c>
      <c r="E30" s="16">
        <f>протокол!J25</f>
        <v>13</v>
      </c>
      <c r="F30" s="10"/>
      <c r="G30" s="16">
        <f>протокол!O25</f>
        <v>9</v>
      </c>
      <c r="H30" s="10"/>
      <c r="I30" s="10"/>
      <c r="J30" s="10"/>
    </row>
    <row r="31" spans="1:10" ht="12.75">
      <c r="A31" s="10"/>
      <c r="B31" s="13">
        <f>протокол!B26</f>
        <v>0</v>
      </c>
      <c r="C31" s="4" t="str">
        <f>протокол!E26</f>
        <v>м</v>
      </c>
      <c r="D31" s="13">
        <f>протокол!F26</f>
        <v>0</v>
      </c>
      <c r="E31" s="4">
        <f>протокол!J26</f>
        <v>39</v>
      </c>
      <c r="F31" s="10"/>
      <c r="G31" s="4">
        <f>протокол!O26</f>
        <v>25</v>
      </c>
      <c r="H31" s="10"/>
      <c r="I31" s="10"/>
      <c r="J31" s="10"/>
    </row>
    <row r="32" spans="1:10" ht="12.75">
      <c r="A32" s="10" t="str">
        <f>протокол!A27</f>
        <v>МГПУ</v>
      </c>
      <c r="B32" s="11" t="str">
        <f>протокол!B27</f>
        <v>Байкова Маргарита</v>
      </c>
      <c r="C32" s="9" t="str">
        <f>протокол!E27</f>
        <v>ж</v>
      </c>
      <c r="D32" s="11">
        <f>протокол!F27</f>
        <v>219</v>
      </c>
      <c r="E32" s="9">
        <f>протокол!J27</f>
        <v>12</v>
      </c>
      <c r="F32" s="10">
        <f>протокол!N27</f>
        <v>100</v>
      </c>
      <c r="G32" s="9">
        <f>протокол!O27</f>
        <v>4</v>
      </c>
      <c r="H32" s="10">
        <f>протокол!S27</f>
        <v>71</v>
      </c>
      <c r="I32" s="10">
        <f>протокол!T27</f>
        <v>171</v>
      </c>
      <c r="J32" s="10">
        <f>протокол!U27</f>
        <v>12</v>
      </c>
    </row>
    <row r="33" spans="1:10" ht="12.75">
      <c r="A33" s="10"/>
      <c r="B33" s="11" t="str">
        <f>протокол!B28</f>
        <v>Горина Анна</v>
      </c>
      <c r="C33" s="9" t="str">
        <f>протокол!E28</f>
        <v>ж</v>
      </c>
      <c r="D33" s="11">
        <f>протокол!F28</f>
        <v>181</v>
      </c>
      <c r="E33" s="9">
        <f>протокол!J28</f>
        <v>16</v>
      </c>
      <c r="F33" s="10"/>
      <c r="G33" s="9">
        <f>протокол!O28</f>
        <v>17</v>
      </c>
      <c r="H33" s="10"/>
      <c r="I33" s="10"/>
      <c r="J33" s="10"/>
    </row>
    <row r="34" spans="1:10" ht="12.75">
      <c r="A34" s="10"/>
      <c r="B34" s="11" t="str">
        <f>протокол!B29</f>
        <v>Гончаров Сергей</v>
      </c>
      <c r="C34" s="9" t="str">
        <f>протокол!E29</f>
        <v>м</v>
      </c>
      <c r="D34" s="11">
        <f>протокол!F29</f>
        <v>183</v>
      </c>
      <c r="E34" s="9">
        <f>протокол!J29</f>
        <v>33</v>
      </c>
      <c r="F34" s="10"/>
      <c r="G34" s="9">
        <f>протокол!O29</f>
        <v>25</v>
      </c>
      <c r="H34" s="10"/>
      <c r="I34" s="10"/>
      <c r="J34" s="10"/>
    </row>
    <row r="35" spans="1:10" ht="12.75">
      <c r="A35" s="10"/>
      <c r="B35" s="11">
        <f>протокол!B30</f>
        <v>0</v>
      </c>
      <c r="C35" s="9" t="str">
        <f>протокол!E30</f>
        <v>м</v>
      </c>
      <c r="D35" s="11">
        <f>протокол!F30</f>
        <v>0</v>
      </c>
      <c r="E35" s="9">
        <f>протокол!J30</f>
        <v>39</v>
      </c>
      <c r="F35" s="10"/>
      <c r="G35" s="9">
        <f>протокол!O30</f>
        <v>25</v>
      </c>
      <c r="H35" s="10"/>
      <c r="I35" s="10"/>
      <c r="J35" s="10"/>
    </row>
    <row r="36" spans="1:10" ht="12.75">
      <c r="A36" s="10"/>
      <c r="B36" s="13">
        <f>протокол!B31</f>
        <v>0</v>
      </c>
      <c r="C36" s="4" t="str">
        <f>протокол!E31</f>
        <v>м</v>
      </c>
      <c r="D36" s="13">
        <f>протокол!F31</f>
        <v>0</v>
      </c>
      <c r="E36" s="4">
        <f>протокол!J31</f>
        <v>39</v>
      </c>
      <c r="F36" s="10"/>
      <c r="G36" s="4">
        <f>протокол!O31</f>
        <v>25</v>
      </c>
      <c r="H36" s="10"/>
      <c r="I36" s="10"/>
      <c r="J36" s="10"/>
    </row>
    <row r="37" spans="1:10" ht="12.75">
      <c r="A37" s="10" t="str">
        <f>протокол!A32</f>
        <v>МАРХИ</v>
      </c>
      <c r="B37" s="11" t="str">
        <f>протокол!B32</f>
        <v>Саруханова Елена</v>
      </c>
      <c r="C37" s="9" t="str">
        <f>протокол!E32</f>
        <v>ж</v>
      </c>
      <c r="D37" s="11">
        <f>протокол!F32</f>
        <v>252</v>
      </c>
      <c r="E37" s="9">
        <f>протокол!J32</f>
        <v>9</v>
      </c>
      <c r="F37" s="10">
        <f>протокол!N32</f>
        <v>53</v>
      </c>
      <c r="G37" s="9">
        <f>протокол!O32</f>
        <v>5</v>
      </c>
      <c r="H37" s="10">
        <f>протокол!S32</f>
        <v>40</v>
      </c>
      <c r="I37" s="10">
        <f>протокол!T32</f>
        <v>93</v>
      </c>
      <c r="J37" s="10">
        <f>протокол!U32</f>
        <v>4</v>
      </c>
    </row>
    <row r="38" spans="1:10" ht="12.75">
      <c r="A38" s="10"/>
      <c r="B38" s="11" t="str">
        <f>протокол!B33</f>
        <v>Ихмальян Марианна</v>
      </c>
      <c r="C38" s="9" t="str">
        <f>протокол!E33</f>
        <v>ж</v>
      </c>
      <c r="D38" s="11">
        <f>протокол!F33</f>
        <v>248</v>
      </c>
      <c r="E38" s="9">
        <f>протокол!J33</f>
        <v>10</v>
      </c>
      <c r="F38" s="10"/>
      <c r="G38" s="9">
        <f>протокол!O33</f>
        <v>9</v>
      </c>
      <c r="H38" s="10"/>
      <c r="I38" s="10"/>
      <c r="J38" s="10"/>
    </row>
    <row r="39" spans="1:10" ht="12.75">
      <c r="A39" s="10"/>
      <c r="B39" s="11" t="str">
        <f>протокол!B34</f>
        <v>Пелепелина Елена</v>
      </c>
      <c r="C39" s="9" t="str">
        <f>протокол!E34</f>
        <v>ж</v>
      </c>
      <c r="D39" s="11">
        <f>протокол!F34</f>
        <v>195</v>
      </c>
      <c r="E39" s="9">
        <f>протокол!J34</f>
        <v>14</v>
      </c>
      <c r="F39" s="10"/>
      <c r="G39" s="9">
        <f>протокол!O34</f>
        <v>9</v>
      </c>
      <c r="H39" s="10"/>
      <c r="I39" s="10"/>
      <c r="J39" s="10"/>
    </row>
    <row r="40" spans="1:10" ht="12.75">
      <c r="A40" s="10"/>
      <c r="B40" s="11" t="str">
        <f>протокол!B35</f>
        <v>Окунева Татьяна</v>
      </c>
      <c r="C40" s="9" t="str">
        <f>протокол!E35</f>
        <v>ж</v>
      </c>
      <c r="D40" s="11">
        <f>протокол!F35</f>
        <v>165</v>
      </c>
      <c r="E40" s="9">
        <f>протокол!J35</f>
        <v>20</v>
      </c>
      <c r="F40" s="10"/>
      <c r="G40" s="9">
        <f>протокол!O35</f>
        <v>17</v>
      </c>
      <c r="H40" s="10"/>
      <c r="I40" s="10"/>
      <c r="J40" s="10"/>
    </row>
    <row r="41" spans="1:10" ht="12.75">
      <c r="A41" s="10"/>
      <c r="B41" s="13" t="str">
        <f>протокол!B36</f>
        <v>Минаева Татьяна</v>
      </c>
      <c r="C41" s="4" t="str">
        <f>протокол!E36</f>
        <v>ж</v>
      </c>
      <c r="D41" s="13">
        <f>протокол!F36</f>
        <v>85</v>
      </c>
      <c r="E41" s="4">
        <f>протокол!J36</f>
        <v>27</v>
      </c>
      <c r="F41" s="10"/>
      <c r="G41" s="4">
        <f>протокол!O36</f>
        <v>25</v>
      </c>
      <c r="H41" s="10"/>
      <c r="I41" s="10"/>
      <c r="J41" s="10"/>
    </row>
    <row r="42" spans="1:10" ht="12.75">
      <c r="A42" s="10" t="str">
        <f>протокол!A37</f>
        <v>РГУНГ</v>
      </c>
      <c r="B42" s="11" t="str">
        <f>протокол!B37</f>
        <v>Будников Валентин</v>
      </c>
      <c r="C42" s="9" t="str">
        <f>протокол!E37</f>
        <v>м</v>
      </c>
      <c r="D42" s="11">
        <f>протокол!F37</f>
        <v>510</v>
      </c>
      <c r="E42" s="9">
        <f>протокол!J37</f>
        <v>2</v>
      </c>
      <c r="F42" s="10">
        <f>протокол!N37</f>
        <v>52</v>
      </c>
      <c r="G42" s="9">
        <f>протокол!O37</f>
        <v>5</v>
      </c>
      <c r="H42" s="10">
        <f>протокол!S37</f>
        <v>50</v>
      </c>
      <c r="I42" s="10">
        <f>протокол!T37</f>
        <v>102</v>
      </c>
      <c r="J42" s="10">
        <f>протокол!U37</f>
        <v>9</v>
      </c>
    </row>
    <row r="43" spans="1:10" ht="12.75">
      <c r="A43" s="10"/>
      <c r="B43" s="11" t="str">
        <f>протокол!B38</f>
        <v>Михаленя Григорий</v>
      </c>
      <c r="C43" s="9" t="str">
        <f>протокол!E38</f>
        <v>м</v>
      </c>
      <c r="D43" s="11">
        <f>протокол!F38</f>
        <v>459</v>
      </c>
      <c r="E43" s="9">
        <f>протокол!J38</f>
        <v>4</v>
      </c>
      <c r="F43" s="10"/>
      <c r="G43" s="9">
        <f>протокол!O38</f>
        <v>3</v>
      </c>
      <c r="H43" s="10"/>
      <c r="I43" s="10"/>
      <c r="J43" s="10"/>
    </row>
    <row r="44" spans="1:10" ht="12.75">
      <c r="A44" s="10"/>
      <c r="B44" s="11" t="str">
        <f>протокол!B39</f>
        <v>Булгакова Елена</v>
      </c>
      <c r="C44" s="9" t="str">
        <f>протокол!E39</f>
        <v>ж</v>
      </c>
      <c r="D44" s="11">
        <f>протокол!F39</f>
        <v>133</v>
      </c>
      <c r="E44" s="9">
        <f>протокол!J39</f>
        <v>21</v>
      </c>
      <c r="F44" s="10"/>
      <c r="G44" s="9">
        <f>протокол!O39</f>
        <v>17</v>
      </c>
      <c r="H44" s="10"/>
      <c r="I44" s="10"/>
      <c r="J44" s="10"/>
    </row>
    <row r="45" spans="1:10" ht="12.75">
      <c r="A45" s="10"/>
      <c r="B45" s="11" t="str">
        <f>протокол!B40</f>
        <v>Шахов Александр</v>
      </c>
      <c r="C45" s="9" t="str">
        <f>протокол!E40</f>
        <v>м</v>
      </c>
      <c r="D45" s="11">
        <f>протокол!F40</f>
        <v>263</v>
      </c>
      <c r="E45" s="9">
        <f>протокол!J40</f>
        <v>25</v>
      </c>
      <c r="F45" s="10"/>
      <c r="G45" s="9">
        <f>протокол!O40</f>
        <v>25</v>
      </c>
      <c r="H45" s="10"/>
      <c r="I45" s="10"/>
      <c r="J45" s="10"/>
    </row>
    <row r="46" spans="1:10" ht="12.75">
      <c r="A46" s="10"/>
      <c r="B46" s="13">
        <f>протокол!B41</f>
        <v>0</v>
      </c>
      <c r="C46" s="4" t="str">
        <f>протокол!E41</f>
        <v>м</v>
      </c>
      <c r="D46" s="13">
        <f>протокол!F41</f>
        <v>0</v>
      </c>
      <c r="E46" s="4">
        <f>протокол!J41</f>
        <v>39</v>
      </c>
      <c r="F46" s="10"/>
      <c r="G46" s="4">
        <f>протокол!O41</f>
        <v>25</v>
      </c>
      <c r="H46" s="10"/>
      <c r="I46" s="10"/>
      <c r="J46" s="10"/>
    </row>
    <row r="47" spans="1:10" ht="12.75">
      <c r="A47" s="10" t="str">
        <f>протокол!A42</f>
        <v>МАЭП</v>
      </c>
      <c r="B47" s="11" t="str">
        <f>протокол!B42</f>
        <v>Павлов Артем</v>
      </c>
      <c r="C47" s="9" t="str">
        <f>протокол!E42</f>
        <v>м</v>
      </c>
      <c r="D47" s="11">
        <f>протокол!F42</f>
        <v>285</v>
      </c>
      <c r="E47" s="9">
        <f>протокол!J42</f>
        <v>20</v>
      </c>
      <c r="F47" s="10">
        <f>протокол!N42</f>
        <v>125</v>
      </c>
      <c r="G47" s="9">
        <f>протокол!O42</f>
        <v>17</v>
      </c>
      <c r="H47" s="10">
        <f>протокол!S42</f>
        <v>92</v>
      </c>
      <c r="I47" s="10">
        <f>протокол!T42</f>
        <v>217</v>
      </c>
      <c r="J47" s="10">
        <f>протокол!U42</f>
        <v>14</v>
      </c>
    </row>
    <row r="48" spans="1:10" ht="12.75">
      <c r="A48" s="10"/>
      <c r="B48" s="11" t="str">
        <f>протокол!B43</f>
        <v>Колычев Дмитрий</v>
      </c>
      <c r="C48" s="9" t="str">
        <f>протокол!E43</f>
        <v>м</v>
      </c>
      <c r="D48" s="11">
        <f>протокол!F43</f>
        <v>185</v>
      </c>
      <c r="E48" s="9">
        <f>протокол!J43</f>
        <v>31</v>
      </c>
      <c r="F48" s="10"/>
      <c r="G48" s="9">
        <f>протокол!O43</f>
        <v>25</v>
      </c>
      <c r="H48" s="10"/>
      <c r="I48" s="10"/>
      <c r="J48" s="10"/>
    </row>
    <row r="49" spans="1:10" ht="12.75">
      <c r="A49" s="10"/>
      <c r="B49" s="11" t="str">
        <f>протокол!B44</f>
        <v>Ераалыев Нурас</v>
      </c>
      <c r="C49" s="9" t="str">
        <f>протокол!E44</f>
        <v>м</v>
      </c>
      <c r="D49" s="11">
        <f>протокол!F44</f>
        <v>139</v>
      </c>
      <c r="E49" s="9">
        <f>протокол!J44</f>
        <v>36</v>
      </c>
      <c r="F49" s="10"/>
      <c r="G49" s="9">
        <f>протокол!O44</f>
        <v>25</v>
      </c>
      <c r="H49" s="10"/>
      <c r="I49" s="10"/>
      <c r="J49" s="10"/>
    </row>
    <row r="50" spans="1:10" ht="12.75">
      <c r="A50" s="10"/>
      <c r="B50" s="11" t="str">
        <f>протокол!B45</f>
        <v>Ильясов Сулейман</v>
      </c>
      <c r="C50" s="9" t="str">
        <f>протокол!E45</f>
        <v>м</v>
      </c>
      <c r="D50" s="11">
        <f>протокол!F45</f>
        <v>55</v>
      </c>
      <c r="E50" s="9">
        <f>протокол!J45</f>
        <v>38</v>
      </c>
      <c r="F50" s="10"/>
      <c r="G50" s="9">
        <f>протокол!O45</f>
        <v>25</v>
      </c>
      <c r="H50" s="10"/>
      <c r="I50" s="10"/>
      <c r="J50" s="10"/>
    </row>
    <row r="51" spans="1:10" ht="12.75">
      <c r="A51" s="10"/>
      <c r="B51" s="11">
        <f>протокол!B46</f>
        <v>0</v>
      </c>
      <c r="C51" s="9" t="str">
        <f>протокол!E46</f>
        <v>м</v>
      </c>
      <c r="D51" s="11">
        <f>протокол!F46</f>
        <v>0</v>
      </c>
      <c r="E51" s="9">
        <f>протокол!J46</f>
        <v>39</v>
      </c>
      <c r="F51" s="10"/>
      <c r="G51" s="9">
        <f>протокол!O46</f>
        <v>25</v>
      </c>
      <c r="H51" s="10"/>
      <c r="I51" s="10"/>
      <c r="J51" s="10"/>
    </row>
    <row r="52" spans="1:10" ht="12.75">
      <c r="A52" s="10" t="str">
        <f>протокол!A47</f>
        <v>МФТИ</v>
      </c>
      <c r="B52" s="14" t="str">
        <f>протокол!B47</f>
        <v>Уваркин Глеб</v>
      </c>
      <c r="C52" s="15" t="str">
        <f>протокол!E47</f>
        <v>м</v>
      </c>
      <c r="D52" s="14">
        <f>протокол!F47</f>
        <v>445</v>
      </c>
      <c r="E52" s="15">
        <f>протокол!J47</f>
        <v>5</v>
      </c>
      <c r="F52" s="10">
        <f>протокол!N47</f>
        <v>54</v>
      </c>
      <c r="G52" s="15">
        <f>протокол!O47</f>
        <v>5</v>
      </c>
      <c r="H52" s="10">
        <f>протокол!S47</f>
        <v>44</v>
      </c>
      <c r="I52" s="10">
        <f>протокол!T47</f>
        <v>98</v>
      </c>
      <c r="J52" s="10">
        <f>протокол!U47</f>
        <v>8</v>
      </c>
    </row>
    <row r="53" spans="1:10" ht="12.75">
      <c r="A53" s="10"/>
      <c r="B53" s="11" t="str">
        <f>протокол!B48</f>
        <v>Борисов Дмитрий</v>
      </c>
      <c r="C53" s="16" t="str">
        <f>протокол!E48</f>
        <v>м</v>
      </c>
      <c r="D53" s="11">
        <f>протокол!F48</f>
        <v>396</v>
      </c>
      <c r="E53" s="16">
        <f>протокол!J48</f>
        <v>9</v>
      </c>
      <c r="F53" s="10"/>
      <c r="G53" s="16">
        <f>протокол!O48</f>
        <v>5</v>
      </c>
      <c r="H53" s="10"/>
      <c r="I53" s="10"/>
      <c r="J53" s="10"/>
    </row>
    <row r="54" spans="1:10" ht="12.75">
      <c r="A54" s="10"/>
      <c r="B54" s="11" t="str">
        <f>протокол!B49</f>
        <v>Бригида Егор</v>
      </c>
      <c r="C54" s="16" t="str">
        <f>протокол!E49</f>
        <v>м</v>
      </c>
      <c r="D54" s="11">
        <f>протокол!F49</f>
        <v>365</v>
      </c>
      <c r="E54" s="16">
        <f>протокол!J49</f>
        <v>11</v>
      </c>
      <c r="F54" s="10"/>
      <c r="G54" s="16">
        <f>протокол!O49</f>
        <v>9</v>
      </c>
      <c r="H54" s="10"/>
      <c r="I54" s="10"/>
      <c r="J54" s="10"/>
    </row>
    <row r="55" spans="1:10" ht="12.75">
      <c r="A55" s="10"/>
      <c r="B55" s="11" t="str">
        <f>протокол!B50</f>
        <v>Лоцманов Александр</v>
      </c>
      <c r="C55" s="16" t="str">
        <f>протокол!E50</f>
        <v>м</v>
      </c>
      <c r="D55" s="11">
        <f>протокол!F50</f>
        <v>190</v>
      </c>
      <c r="E55" s="16">
        <f>протокол!J50</f>
        <v>29</v>
      </c>
      <c r="F55" s="10"/>
      <c r="G55" s="16">
        <f>протокол!O50</f>
        <v>25</v>
      </c>
      <c r="H55" s="10"/>
      <c r="I55" s="10"/>
      <c r="J55" s="10"/>
    </row>
    <row r="56" spans="1:10" ht="12.75">
      <c r="A56" s="10"/>
      <c r="B56" s="13" t="str">
        <f>протокол!B51</f>
        <v>Петров Сергей</v>
      </c>
      <c r="C56" s="4" t="str">
        <f>протокол!E51</f>
        <v>м</v>
      </c>
      <c r="D56" s="13">
        <f>протокол!F51</f>
        <v>187</v>
      </c>
      <c r="E56" s="4">
        <f>протокол!J51</f>
        <v>30</v>
      </c>
      <c r="F56" s="10"/>
      <c r="G56" s="4">
        <f>протокол!O51</f>
        <v>25</v>
      </c>
      <c r="H56" s="10"/>
      <c r="I56" s="10"/>
      <c r="J56" s="10"/>
    </row>
    <row r="57" spans="1:10" ht="12.75">
      <c r="A57" s="10" t="str">
        <f>протокол!A52</f>
        <v>РГАУ-МСХА</v>
      </c>
      <c r="B57" s="11" t="str">
        <f>протокол!B52</f>
        <v>Коробова Екатерина</v>
      </c>
      <c r="C57" s="9" t="str">
        <f>протокол!E52</f>
        <v>ж</v>
      </c>
      <c r="D57" s="11">
        <f>протокол!F52</f>
        <v>350</v>
      </c>
      <c r="E57" s="9">
        <f>протокол!J52</f>
        <v>3</v>
      </c>
      <c r="F57" s="10">
        <f>протокол!N52</f>
        <v>36</v>
      </c>
      <c r="G57" s="9">
        <f>протокол!O52</f>
        <v>3</v>
      </c>
      <c r="H57" s="10">
        <f>протокол!S52</f>
        <v>46</v>
      </c>
      <c r="I57" s="10">
        <f>протокол!T52</f>
        <v>82</v>
      </c>
      <c r="J57" s="10">
        <f>протокол!U52</f>
        <v>3</v>
      </c>
    </row>
    <row r="58" spans="1:10" ht="12.75">
      <c r="A58" s="10"/>
      <c r="B58" s="11" t="str">
        <f>протокол!B53</f>
        <v>Очаев Нарин</v>
      </c>
      <c r="C58" s="9" t="str">
        <f>протокол!E53</f>
        <v>м</v>
      </c>
      <c r="D58" s="11">
        <f>протокол!F53</f>
        <v>466</v>
      </c>
      <c r="E58" s="9">
        <f>протокол!J53</f>
        <v>3</v>
      </c>
      <c r="F58" s="10"/>
      <c r="G58" s="9">
        <f>протокол!O53</f>
        <v>9</v>
      </c>
      <c r="H58" s="10"/>
      <c r="I58" s="10"/>
      <c r="J58" s="10"/>
    </row>
    <row r="59" spans="1:10" ht="12.75">
      <c r="A59" s="10"/>
      <c r="B59" s="11" t="str">
        <f>протокол!B54</f>
        <v>Крылов Павел</v>
      </c>
      <c r="C59" s="9" t="str">
        <f>протокол!E54</f>
        <v>м</v>
      </c>
      <c r="D59" s="11">
        <f>протокол!F54</f>
        <v>357</v>
      </c>
      <c r="E59" s="9">
        <f>протокол!J54</f>
        <v>12</v>
      </c>
      <c r="F59" s="10"/>
      <c r="G59" s="9">
        <f>протокол!O54</f>
        <v>17</v>
      </c>
      <c r="H59" s="10"/>
      <c r="I59" s="10"/>
      <c r="J59" s="10"/>
    </row>
    <row r="60" spans="1:10" ht="12.75">
      <c r="A60" s="10"/>
      <c r="B60" s="11" t="str">
        <f>протокол!B55</f>
        <v>Ковалева Марина</v>
      </c>
      <c r="C60" s="9" t="str">
        <f>протокол!E55</f>
        <v>ж</v>
      </c>
      <c r="D60" s="11">
        <f>протокол!F55</f>
        <v>174</v>
      </c>
      <c r="E60" s="9">
        <f>протокол!J55</f>
        <v>18</v>
      </c>
      <c r="F60" s="10"/>
      <c r="G60" s="9">
        <f>протокол!O55</f>
        <v>17</v>
      </c>
      <c r="H60" s="10"/>
      <c r="I60" s="10"/>
      <c r="J60" s="10"/>
    </row>
    <row r="61" spans="1:10" ht="12.75">
      <c r="A61" s="10"/>
      <c r="B61" s="13" t="str">
        <f>протокол!B56</f>
        <v>Солоха Денис</v>
      </c>
      <c r="C61" s="4" t="str">
        <f>протокол!E56</f>
        <v>м</v>
      </c>
      <c r="D61" s="13">
        <f>протокол!F56</f>
        <v>291</v>
      </c>
      <c r="E61" s="4">
        <f>протокол!J56</f>
        <v>19</v>
      </c>
      <c r="F61" s="10"/>
      <c r="G61" s="4">
        <f>протокол!O56</f>
        <v>17</v>
      </c>
      <c r="H61" s="10"/>
      <c r="I61" s="10"/>
      <c r="J61" s="10"/>
    </row>
    <row r="62" spans="1:10" ht="12.75">
      <c r="A62" s="10" t="str">
        <f>протокол!A57</f>
        <v>МПГУ</v>
      </c>
      <c r="B62" s="11" t="str">
        <f>протокол!B57</f>
        <v>Бурыкина Алиса</v>
      </c>
      <c r="C62" s="9" t="str">
        <f>протокол!E57</f>
        <v>ж</v>
      </c>
      <c r="D62" s="11">
        <f>протокол!F57</f>
        <v>773</v>
      </c>
      <c r="E62" s="9">
        <f>протокол!J57</f>
        <v>1</v>
      </c>
      <c r="F62" s="10">
        <f>протокол!N57</f>
        <v>24</v>
      </c>
      <c r="G62" s="9">
        <f>протокол!O57</f>
        <v>1</v>
      </c>
      <c r="H62" s="10">
        <f>протокол!S57</f>
        <v>11</v>
      </c>
      <c r="I62" s="10">
        <f>протокол!T57</f>
        <v>35</v>
      </c>
      <c r="J62" s="10">
        <f>протокол!U57</f>
        <v>1</v>
      </c>
    </row>
    <row r="63" spans="1:10" ht="12.75">
      <c r="A63" s="10"/>
      <c r="B63" s="11" t="str">
        <f>протокол!B58</f>
        <v>Навроцкий Алексей</v>
      </c>
      <c r="C63" s="9" t="str">
        <f>протокол!E58</f>
        <v>м</v>
      </c>
      <c r="D63" s="11">
        <f>протокол!F58</f>
        <v>419</v>
      </c>
      <c r="E63" s="9">
        <f>протокол!J58</f>
        <v>6</v>
      </c>
      <c r="F63" s="10"/>
      <c r="G63" s="9">
        <f>протокол!O58</f>
        <v>4</v>
      </c>
      <c r="H63" s="10"/>
      <c r="I63" s="10"/>
      <c r="J63" s="10"/>
    </row>
    <row r="64" spans="1:10" ht="12.75">
      <c r="A64" s="10"/>
      <c r="B64" s="11" t="str">
        <f>протокол!B59</f>
        <v>Лисицкий Георгий</v>
      </c>
      <c r="C64" s="9" t="str">
        <f>протокол!E59</f>
        <v>м</v>
      </c>
      <c r="D64" s="11">
        <f>протокол!F59</f>
        <v>369</v>
      </c>
      <c r="E64" s="9">
        <f>протокол!J59</f>
        <v>10</v>
      </c>
      <c r="F64" s="10"/>
      <c r="G64" s="9">
        <f>протокол!O59</f>
        <v>1</v>
      </c>
      <c r="H64" s="10"/>
      <c r="I64" s="10"/>
      <c r="J64" s="10"/>
    </row>
    <row r="65" spans="1:10" ht="12.75">
      <c r="A65" s="10"/>
      <c r="B65" s="11" t="str">
        <f>протокол!B60</f>
        <v>Николаева Юлия</v>
      </c>
      <c r="C65" s="9" t="str">
        <f>протокол!E60</f>
        <v>ж</v>
      </c>
      <c r="D65" s="11">
        <f>протокол!F60</f>
        <v>265</v>
      </c>
      <c r="E65" s="9">
        <f>протокол!J60</f>
        <v>7</v>
      </c>
      <c r="F65" s="10"/>
      <c r="G65" s="9">
        <f>протокол!O60</f>
        <v>5</v>
      </c>
      <c r="H65" s="10"/>
      <c r="I65" s="10"/>
      <c r="J65" s="10"/>
    </row>
    <row r="66" spans="1:10" ht="12.75">
      <c r="A66" s="10"/>
      <c r="B66" s="13" t="str">
        <f>протокол!B61</f>
        <v>Штукатурова Елизавета</v>
      </c>
      <c r="C66" s="4" t="str">
        <f>протокол!E61</f>
        <v>ж</v>
      </c>
      <c r="D66" s="13">
        <f>протокол!F61</f>
        <v>187</v>
      </c>
      <c r="E66" s="4">
        <f>протокол!J61</f>
        <v>15</v>
      </c>
      <c r="F66" s="10"/>
      <c r="G66" s="4">
        <f>протокол!O61</f>
        <v>9</v>
      </c>
      <c r="H66" s="10"/>
      <c r="I66" s="10"/>
      <c r="J66" s="10"/>
    </row>
    <row r="67" spans="1:10" ht="12.75">
      <c r="A67" s="10" t="str">
        <f>протокол!A62</f>
        <v>МГСУ</v>
      </c>
      <c r="B67" s="11" t="str">
        <f>протокол!B62</f>
        <v>Оверин Сергей</v>
      </c>
      <c r="C67" s="9" t="str">
        <f>протокол!E62</f>
        <v>м</v>
      </c>
      <c r="D67" s="11">
        <f>протокол!F62</f>
        <v>419</v>
      </c>
      <c r="E67" s="9">
        <f>протокол!J62</f>
        <v>7</v>
      </c>
      <c r="F67" s="10">
        <f>протокол!N62</f>
        <v>71</v>
      </c>
      <c r="G67" s="9">
        <f>протокол!O62</f>
        <v>9</v>
      </c>
      <c r="H67" s="10">
        <f>протокол!S62</f>
        <v>52</v>
      </c>
      <c r="I67" s="10">
        <f>протокол!T62</f>
        <v>123</v>
      </c>
      <c r="J67" s="10">
        <f>протокол!U62</f>
        <v>10</v>
      </c>
    </row>
    <row r="68" spans="1:10" ht="12.75">
      <c r="A68" s="10"/>
      <c r="B68" s="11" t="str">
        <f>протокол!B63</f>
        <v>Дементьева Анастасия</v>
      </c>
      <c r="C68" s="9" t="str">
        <f>протокол!E63</f>
        <v>ж</v>
      </c>
      <c r="D68" s="11">
        <f>протокол!F63</f>
        <v>181</v>
      </c>
      <c r="E68" s="9">
        <f>протокол!J63</f>
        <v>17</v>
      </c>
      <c r="F68" s="10"/>
      <c r="G68" s="9">
        <f>протокол!O63</f>
        <v>9</v>
      </c>
      <c r="H68" s="10"/>
      <c r="I68" s="10"/>
      <c r="J68" s="10"/>
    </row>
    <row r="69" spans="1:10" ht="12.75">
      <c r="A69" s="10"/>
      <c r="B69" s="11" t="str">
        <f>протокол!B64</f>
        <v>Белякова Мария</v>
      </c>
      <c r="C69" s="9" t="str">
        <f>протокол!E64</f>
        <v>ж</v>
      </c>
      <c r="D69" s="11">
        <f>протокол!F64</f>
        <v>117</v>
      </c>
      <c r="E69" s="9">
        <f>протокол!J64</f>
        <v>23</v>
      </c>
      <c r="F69" s="10"/>
      <c r="G69" s="9">
        <f>протокол!O64</f>
        <v>17</v>
      </c>
      <c r="H69" s="10"/>
      <c r="I69" s="10"/>
      <c r="J69" s="10"/>
    </row>
    <row r="70" spans="1:10" ht="12.75">
      <c r="A70" s="10"/>
      <c r="B70" s="11" t="str">
        <f>протокол!B65</f>
        <v>Золотарев Михаил</v>
      </c>
      <c r="C70" s="9" t="str">
        <f>протокол!E65</f>
        <v>м</v>
      </c>
      <c r="D70" s="11">
        <f>протокол!F65</f>
        <v>265</v>
      </c>
      <c r="E70" s="9">
        <f>протокол!J65</f>
        <v>24</v>
      </c>
      <c r="F70" s="10"/>
      <c r="G70" s="9">
        <f>протокол!O65</f>
        <v>17</v>
      </c>
      <c r="H70" s="10"/>
      <c r="I70" s="10"/>
      <c r="J70" s="10"/>
    </row>
    <row r="71" spans="1:10" ht="12.75">
      <c r="A71" s="10"/>
      <c r="B71" s="13" t="str">
        <f>протокол!B66</f>
        <v>Жогина Виктория</v>
      </c>
      <c r="C71" s="4" t="str">
        <f>протокол!E66</f>
        <v>ж</v>
      </c>
      <c r="D71" s="13">
        <f>протокол!F66</f>
        <v>116</v>
      </c>
      <c r="E71" s="4">
        <f>протокол!J66</f>
        <v>24</v>
      </c>
      <c r="F71" s="10"/>
      <c r="G71" s="4">
        <f>протокол!O66</f>
        <v>17</v>
      </c>
      <c r="H71" s="10"/>
      <c r="I71" s="10"/>
      <c r="J71" s="10"/>
    </row>
    <row r="72" spans="1:10" ht="12.75">
      <c r="A72" s="10" t="str">
        <f>протокол!A67</f>
        <v>РГСУ</v>
      </c>
      <c r="B72" s="11" t="str">
        <f>протокол!B67</f>
        <v>Бочков Антон</v>
      </c>
      <c r="C72" s="9" t="str">
        <f>протокол!E67</f>
        <v>м</v>
      </c>
      <c r="D72" s="11">
        <f>протокол!F67</f>
        <v>681</v>
      </c>
      <c r="E72" s="9">
        <f>протокол!J67</f>
        <v>1</v>
      </c>
      <c r="F72" s="10">
        <f>протокол!N67</f>
        <v>82</v>
      </c>
      <c r="G72" s="9">
        <f>протокол!O67</f>
        <v>2</v>
      </c>
      <c r="H72" s="10">
        <f>протокол!S67</f>
        <v>69</v>
      </c>
      <c r="I72" s="10">
        <f>протокол!T67</f>
        <v>151</v>
      </c>
      <c r="J72" s="10">
        <f>протокол!U67</f>
        <v>11</v>
      </c>
    </row>
    <row r="73" spans="1:10" ht="12.75">
      <c r="A73" s="10"/>
      <c r="B73" s="11" t="str">
        <f>протокол!B68</f>
        <v>Федоров Станислав</v>
      </c>
      <c r="C73" s="9" t="str">
        <f>протокол!E68</f>
        <v>м</v>
      </c>
      <c r="D73" s="11">
        <f>протокол!F68</f>
        <v>266</v>
      </c>
      <c r="E73" s="9">
        <f>протокол!J68</f>
        <v>22</v>
      </c>
      <c r="F73" s="10"/>
      <c r="G73" s="9">
        <f>протокол!O68</f>
        <v>17</v>
      </c>
      <c r="H73" s="10"/>
      <c r="I73" s="10"/>
      <c r="J73" s="10"/>
    </row>
    <row r="74" spans="1:10" ht="12.75">
      <c r="A74" s="10"/>
      <c r="B74" s="11" t="str">
        <f>протокол!B69</f>
        <v>Елагина Елизавета</v>
      </c>
      <c r="C74" s="9" t="str">
        <f>протокол!E69</f>
        <v>ж</v>
      </c>
      <c r="D74" s="11">
        <f>протокол!F69</f>
        <v>109</v>
      </c>
      <c r="E74" s="9">
        <f>протокол!J69</f>
        <v>25</v>
      </c>
      <c r="F74" s="10"/>
      <c r="G74" s="9">
        <f>протокол!O69</f>
        <v>25</v>
      </c>
      <c r="H74" s="10"/>
      <c r="I74" s="10"/>
      <c r="J74" s="10"/>
    </row>
    <row r="75" spans="1:10" ht="12.75">
      <c r="A75" s="10"/>
      <c r="B75" s="11" t="str">
        <f>протокол!B70</f>
        <v>Полевой Михаил</v>
      </c>
      <c r="C75" s="9" t="str">
        <f>протокол!E70</f>
        <v>м</v>
      </c>
      <c r="D75" s="11">
        <f>протокол!F70</f>
        <v>180</v>
      </c>
      <c r="E75" s="9">
        <f>протокол!J70</f>
        <v>34</v>
      </c>
      <c r="F75" s="10"/>
      <c r="G75" s="9">
        <f>протокол!O70</f>
        <v>25</v>
      </c>
      <c r="H75" s="10"/>
      <c r="I75" s="10"/>
      <c r="J75" s="10"/>
    </row>
    <row r="76" spans="1:10" ht="12.75">
      <c r="A76" s="10"/>
      <c r="B76" s="13" t="str">
        <f>протокол!B71</f>
        <v>Парижев Ибрагим</v>
      </c>
      <c r="C76" s="4" t="str">
        <f>протокол!E71</f>
        <v>м</v>
      </c>
      <c r="D76" s="13">
        <f>протокол!F71</f>
        <v>87</v>
      </c>
      <c r="E76" s="4">
        <f>протокол!J71</f>
        <v>37</v>
      </c>
      <c r="F76" s="10"/>
      <c r="G76" s="4">
        <f>протокол!O71</f>
        <v>25</v>
      </c>
      <c r="H76" s="10"/>
      <c r="I76" s="10"/>
      <c r="J76" s="10"/>
    </row>
    <row r="77" spans="1:10" ht="12.75">
      <c r="A77" s="15"/>
      <c r="B77" s="9"/>
      <c r="C77" s="9"/>
      <c r="D77" s="9"/>
      <c r="E77" s="9"/>
      <c r="F77" s="9"/>
      <c r="G77" s="9"/>
      <c r="H77" s="15"/>
      <c r="I77" s="15"/>
      <c r="J77" s="9"/>
    </row>
    <row r="78" spans="1:10" ht="12.75">
      <c r="A78" s="17"/>
      <c r="B78" s="18" t="s">
        <v>4</v>
      </c>
      <c r="C78" s="19"/>
      <c r="D78" s="19"/>
      <c r="E78" s="19"/>
      <c r="F78" s="19"/>
      <c r="G78" s="19"/>
      <c r="H78" s="19"/>
      <c r="J78" s="9"/>
    </row>
    <row r="79" spans="2:10" ht="12.75">
      <c r="B79" s="19"/>
      <c r="C79" s="19"/>
      <c r="D79" s="19"/>
      <c r="E79" s="19"/>
      <c r="F79" s="19"/>
      <c r="G79" s="19"/>
      <c r="H79" s="19"/>
      <c r="J79" s="9"/>
    </row>
    <row r="80" spans="2:10" ht="12.75">
      <c r="B80" s="19" t="s">
        <v>6</v>
      </c>
      <c r="C80" s="19"/>
      <c r="D80" s="19"/>
      <c r="E80" s="19"/>
      <c r="F80" s="19"/>
      <c r="G80" s="19"/>
      <c r="H80" s="19"/>
      <c r="J80" s="9"/>
    </row>
    <row r="81" spans="1:10" ht="12.75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ht="12.75">
      <c r="A82" s="9"/>
      <c r="B82" s="19" t="s">
        <v>118</v>
      </c>
      <c r="C82" s="9"/>
      <c r="D82" s="9"/>
      <c r="E82" s="9"/>
      <c r="F82" s="19"/>
      <c r="G82" s="9"/>
      <c r="H82" s="9"/>
      <c r="I82" s="9"/>
      <c r="J82" s="9"/>
    </row>
    <row r="83" spans="1:10" ht="12.75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ht="12.75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ht="12.75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 ht="12.75">
      <c r="A86" s="9"/>
      <c r="B86" s="9"/>
      <c r="C86" s="9"/>
      <c r="D86" s="9"/>
      <c r="E86" s="9"/>
      <c r="F86" s="9"/>
      <c r="G86" s="9"/>
      <c r="H86" s="9"/>
      <c r="I86" s="9"/>
      <c r="J86" s="9"/>
    </row>
    <row r="87" spans="1:10" ht="12.75">
      <c r="A87" s="9"/>
      <c r="B87" s="9"/>
      <c r="C87" s="9"/>
      <c r="D87" s="9"/>
      <c r="E87" s="9"/>
      <c r="F87" s="9"/>
      <c r="G87" s="9"/>
      <c r="H87" s="9"/>
      <c r="I87" s="9"/>
      <c r="J87" s="9"/>
    </row>
    <row r="88" spans="1:10" ht="12.75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ht="12.75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ht="12.75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ht="12.75">
      <c r="A91" s="9"/>
      <c r="B91" s="9"/>
      <c r="C91" s="9"/>
      <c r="D91" s="9"/>
      <c r="E91" s="9"/>
      <c r="F91" s="9"/>
      <c r="G91" s="9"/>
      <c r="H91" s="9"/>
      <c r="I91" s="9"/>
      <c r="J91" s="9"/>
    </row>
    <row r="92" spans="1:10" ht="12.75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 ht="12.75">
      <c r="A93" s="9"/>
      <c r="B93" s="9"/>
      <c r="C93" s="9"/>
      <c r="D93" s="9"/>
      <c r="E93" s="9"/>
      <c r="F93" s="9"/>
      <c r="G93" s="9"/>
      <c r="H93" s="9"/>
      <c r="I93" s="9"/>
      <c r="J93" s="9"/>
    </row>
    <row r="94" spans="1:10" ht="12.75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 ht="12.75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ht="12.75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10" ht="12.75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 ht="12.75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 ht="12.75">
      <c r="A99" s="9"/>
      <c r="B99" s="9"/>
      <c r="C99" s="9"/>
      <c r="D99" s="9"/>
      <c r="E99" s="9"/>
      <c r="F99" s="9"/>
      <c r="G99" s="9"/>
      <c r="H99" s="9"/>
      <c r="I99" s="9"/>
      <c r="J99" s="9"/>
    </row>
    <row r="100" spans="1:10" ht="12.75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 ht="12.75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spans="1:10" ht="12.75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 ht="12.75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 ht="12.75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0" ht="12.75">
      <c r="A105" s="9"/>
      <c r="B105" s="9"/>
      <c r="C105" s="9"/>
      <c r="D105" s="9"/>
      <c r="E105" s="9"/>
      <c r="F105" s="9"/>
      <c r="G105" s="9"/>
      <c r="H105" s="9"/>
      <c r="I105" s="9"/>
      <c r="J105" s="9"/>
    </row>
    <row r="106" spans="1:10" ht="12.75">
      <c r="A106" s="9"/>
      <c r="B106" s="9"/>
      <c r="C106" s="9"/>
      <c r="D106" s="9"/>
      <c r="E106" s="9"/>
      <c r="F106" s="9"/>
      <c r="G106" s="9"/>
      <c r="H106" s="9"/>
      <c r="I106" s="9"/>
      <c r="J106" s="9"/>
    </row>
    <row r="107" spans="1:10" ht="12.75">
      <c r="A107" s="9"/>
      <c r="B107" s="9"/>
      <c r="C107" s="9"/>
      <c r="D107" s="9"/>
      <c r="E107" s="9"/>
      <c r="F107" s="9"/>
      <c r="G107" s="9"/>
      <c r="H107" s="9"/>
      <c r="I107" s="9"/>
      <c r="J107" s="9"/>
    </row>
    <row r="108" spans="1:10" ht="12.75">
      <c r="A108" s="9"/>
      <c r="B108" s="9"/>
      <c r="C108" s="9"/>
      <c r="D108" s="9"/>
      <c r="E108" s="9"/>
      <c r="F108" s="9"/>
      <c r="G108" s="9"/>
      <c r="H108" s="9"/>
      <c r="I108" s="9"/>
      <c r="J108" s="9"/>
    </row>
    <row r="109" spans="1:10" ht="12.75">
      <c r="A109" s="9"/>
      <c r="B109" s="9"/>
      <c r="C109" s="9"/>
      <c r="D109" s="9"/>
      <c r="E109" s="9"/>
      <c r="F109" s="9"/>
      <c r="G109" s="9"/>
      <c r="H109" s="9"/>
      <c r="I109" s="9"/>
      <c r="J109" s="9"/>
    </row>
    <row r="110" spans="1:10" ht="12.75">
      <c r="A110" s="9"/>
      <c r="B110" s="9"/>
      <c r="C110" s="9"/>
      <c r="D110" s="9"/>
      <c r="E110" s="9"/>
      <c r="F110" s="9"/>
      <c r="G110" s="9"/>
      <c r="H110" s="9"/>
      <c r="I110" s="9"/>
      <c r="J110" s="9"/>
    </row>
    <row r="111" spans="1:10" ht="12.75">
      <c r="A111" s="9"/>
      <c r="B111" s="9"/>
      <c r="C111" s="9"/>
      <c r="D111" s="9"/>
      <c r="E111" s="9"/>
      <c r="F111" s="9"/>
      <c r="G111" s="9"/>
      <c r="H111" s="9"/>
      <c r="I111" s="9"/>
      <c r="J111" s="9"/>
    </row>
    <row r="112" spans="1:10" ht="12.75">
      <c r="A112" s="9"/>
      <c r="B112" s="9"/>
      <c r="C112" s="9"/>
      <c r="D112" s="9"/>
      <c r="E112" s="9"/>
      <c r="F112" s="9"/>
      <c r="G112" s="9"/>
      <c r="H112" s="9"/>
      <c r="I112" s="9"/>
      <c r="J112" s="9"/>
    </row>
    <row r="113" spans="1:10" ht="12.75">
      <c r="A113" s="9"/>
      <c r="B113" s="9"/>
      <c r="C113" s="9"/>
      <c r="D113" s="9"/>
      <c r="E113" s="9"/>
      <c r="F113" s="9"/>
      <c r="G113" s="9"/>
      <c r="H113" s="9"/>
      <c r="I113" s="9"/>
      <c r="J113" s="9"/>
    </row>
    <row r="114" spans="1:10" ht="12.75">
      <c r="A114" s="9"/>
      <c r="B114" s="9"/>
      <c r="C114" s="9"/>
      <c r="D114" s="9"/>
      <c r="E114" s="9"/>
      <c r="F114" s="9"/>
      <c r="G114" s="9"/>
      <c r="H114" s="9"/>
      <c r="I114" s="9"/>
      <c r="J114" s="9"/>
    </row>
    <row r="115" spans="1:10" ht="12.75">
      <c r="A115" s="9"/>
      <c r="B115" s="9"/>
      <c r="C115" s="9"/>
      <c r="D115" s="9"/>
      <c r="E115" s="9"/>
      <c r="F115" s="9"/>
      <c r="G115" s="9"/>
      <c r="H115" s="9"/>
      <c r="I115" s="9"/>
      <c r="J115" s="9"/>
    </row>
    <row r="116" spans="1:10" ht="12.75">
      <c r="A116" s="9"/>
      <c r="B116" s="9"/>
      <c r="C116" s="9"/>
      <c r="D116" s="9"/>
      <c r="E116" s="9"/>
      <c r="F116" s="9"/>
      <c r="G116" s="9"/>
      <c r="H116" s="9"/>
      <c r="I116" s="9"/>
      <c r="J116" s="9"/>
    </row>
    <row r="117" spans="1:10" ht="12.75">
      <c r="A117" s="9"/>
      <c r="B117" s="9"/>
      <c r="C117" s="9"/>
      <c r="D117" s="9"/>
      <c r="E117" s="9"/>
      <c r="F117" s="9"/>
      <c r="G117" s="9"/>
      <c r="H117" s="9"/>
      <c r="I117" s="9"/>
      <c r="J117" s="9"/>
    </row>
    <row r="118" spans="1:10" ht="12.75">
      <c r="A118" s="9"/>
      <c r="B118" s="9"/>
      <c r="C118" s="9"/>
      <c r="D118" s="9"/>
      <c r="E118" s="9"/>
      <c r="F118" s="9"/>
      <c r="G118" s="9"/>
      <c r="H118" s="9"/>
      <c r="I118" s="9"/>
      <c r="J118" s="9"/>
    </row>
    <row r="119" spans="1:10" ht="12.75">
      <c r="A119" s="9"/>
      <c r="B119" s="9"/>
      <c r="C119" s="9"/>
      <c r="D119" s="9"/>
      <c r="E119" s="9"/>
      <c r="F119" s="9"/>
      <c r="G119" s="9"/>
      <c r="H119" s="9"/>
      <c r="I119" s="9"/>
      <c r="J119" s="9"/>
    </row>
    <row r="120" spans="1:10" ht="12.75">
      <c r="A120" s="9"/>
      <c r="B120" s="9"/>
      <c r="C120" s="9"/>
      <c r="D120" s="9"/>
      <c r="E120" s="9"/>
      <c r="F120" s="9"/>
      <c r="G120" s="9"/>
      <c r="H120" s="9"/>
      <c r="I120" s="9"/>
      <c r="J120" s="9"/>
    </row>
    <row r="121" spans="1:10" ht="12.75">
      <c r="A121" s="9"/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2.75">
      <c r="A122" s="9"/>
      <c r="B122" s="9"/>
      <c r="C122" s="9"/>
      <c r="D122" s="9"/>
      <c r="E122" s="9"/>
      <c r="F122" s="9"/>
      <c r="G122" s="9"/>
      <c r="H122" s="9"/>
      <c r="I122" s="9"/>
      <c r="J122" s="9"/>
    </row>
    <row r="123" spans="1:10" ht="12.75">
      <c r="A123" s="9"/>
      <c r="B123" s="9"/>
      <c r="C123" s="9"/>
      <c r="D123" s="9"/>
      <c r="E123" s="9"/>
      <c r="F123" s="9"/>
      <c r="G123" s="9"/>
      <c r="H123" s="9"/>
      <c r="I123" s="9"/>
      <c r="J123" s="9"/>
    </row>
    <row r="124" spans="1:10" ht="12.75">
      <c r="A124" s="9"/>
      <c r="B124" s="9"/>
      <c r="C124" s="9"/>
      <c r="D124" s="9"/>
      <c r="E124" s="9"/>
      <c r="F124" s="9"/>
      <c r="G124" s="9"/>
      <c r="H124" s="9"/>
      <c r="I124" s="9"/>
      <c r="J124" s="9"/>
    </row>
    <row r="125" spans="1:10" ht="12.75">
      <c r="A125" s="9"/>
      <c r="B125" s="9"/>
      <c r="C125" s="9"/>
      <c r="D125" s="9"/>
      <c r="E125" s="9"/>
      <c r="F125" s="9"/>
      <c r="G125" s="9"/>
      <c r="H125" s="9"/>
      <c r="I125" s="9"/>
      <c r="J125" s="9"/>
    </row>
    <row r="126" spans="1:10" ht="12.75">
      <c r="A126" s="9"/>
      <c r="B126" s="9"/>
      <c r="C126" s="9"/>
      <c r="D126" s="9"/>
      <c r="E126" s="9"/>
      <c r="F126" s="9"/>
      <c r="G126" s="9"/>
      <c r="H126" s="9"/>
      <c r="I126" s="9"/>
      <c r="J126" s="9"/>
    </row>
    <row r="127" spans="1:10" ht="12.75">
      <c r="A127" s="9"/>
      <c r="B127" s="9"/>
      <c r="C127" s="9"/>
      <c r="D127" s="9"/>
      <c r="E127" s="9"/>
      <c r="F127" s="9"/>
      <c r="G127" s="9"/>
      <c r="H127" s="9"/>
      <c r="I127" s="9"/>
      <c r="J127" s="9"/>
    </row>
    <row r="128" spans="1:10" ht="12.75">
      <c r="A128" s="9"/>
      <c r="B128" s="9"/>
      <c r="C128" s="9"/>
      <c r="D128" s="9"/>
      <c r="E128" s="9"/>
      <c r="F128" s="9"/>
      <c r="G128" s="9"/>
      <c r="H128" s="9"/>
      <c r="I128" s="9"/>
      <c r="J128" s="9"/>
    </row>
    <row r="129" spans="1:10" ht="12.75">
      <c r="A129" s="9"/>
      <c r="B129" s="9"/>
      <c r="C129" s="9"/>
      <c r="D129" s="9"/>
      <c r="E129" s="9"/>
      <c r="F129" s="9"/>
      <c r="G129" s="9"/>
      <c r="H129" s="9"/>
      <c r="I129" s="9"/>
      <c r="J129" s="9"/>
    </row>
    <row r="130" spans="1:10" ht="12.75">
      <c r="A130" s="9"/>
      <c r="B130" s="9"/>
      <c r="C130" s="9"/>
      <c r="D130" s="9"/>
      <c r="E130" s="9"/>
      <c r="F130" s="9"/>
      <c r="G130" s="9"/>
      <c r="H130" s="9"/>
      <c r="I130" s="9"/>
      <c r="J130" s="9"/>
    </row>
    <row r="131" spans="1:10" ht="12.75">
      <c r="A131" s="9"/>
      <c r="B131" s="9"/>
      <c r="C131" s="9"/>
      <c r="D131" s="9"/>
      <c r="E131" s="9"/>
      <c r="F131" s="9"/>
      <c r="G131" s="9"/>
      <c r="H131" s="9"/>
      <c r="I131" s="9"/>
      <c r="J131" s="9"/>
    </row>
    <row r="132" spans="1:10" ht="12.75">
      <c r="A132" s="9"/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2.75">
      <c r="A133" s="9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2.75">
      <c r="A134" s="9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2.75">
      <c r="A135" s="9"/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2.75">
      <c r="A136" s="9"/>
      <c r="B136" s="9"/>
      <c r="C136" s="9"/>
      <c r="D136" s="9"/>
      <c r="E136" s="9"/>
      <c r="F136" s="9"/>
      <c r="G136" s="9"/>
      <c r="H136" s="9"/>
      <c r="I136" s="9"/>
      <c r="J136" s="9"/>
    </row>
    <row r="137" spans="1:10" ht="12.75">
      <c r="A137" s="9"/>
      <c r="B137" s="9"/>
      <c r="C137" s="9"/>
      <c r="D137" s="9"/>
      <c r="E137" s="9"/>
      <c r="F137" s="9"/>
      <c r="G137" s="9"/>
      <c r="H137" s="9"/>
      <c r="I137" s="9"/>
      <c r="J137" s="9"/>
    </row>
    <row r="138" spans="1:10" ht="12.75">
      <c r="A138" s="9"/>
      <c r="B138" s="9"/>
      <c r="C138" s="9"/>
      <c r="D138" s="9"/>
      <c r="E138" s="9"/>
      <c r="F138" s="9"/>
      <c r="G138" s="9"/>
      <c r="H138" s="9"/>
      <c r="I138" s="9"/>
      <c r="J138" s="9"/>
    </row>
    <row r="139" spans="1:10" ht="12.75">
      <c r="A139" s="9"/>
      <c r="B139" s="9"/>
      <c r="C139" s="9"/>
      <c r="D139" s="9"/>
      <c r="E139" s="9"/>
      <c r="F139" s="9"/>
      <c r="G139" s="9"/>
      <c r="H139" s="9"/>
      <c r="I139" s="9"/>
      <c r="J139" s="9"/>
    </row>
    <row r="140" spans="1:10" ht="12.75">
      <c r="A140" s="9"/>
      <c r="B140" s="9"/>
      <c r="C140" s="9"/>
      <c r="D140" s="9"/>
      <c r="E140" s="9"/>
      <c r="F140" s="9"/>
      <c r="G140" s="9"/>
      <c r="H140" s="9"/>
      <c r="I140" s="9"/>
      <c r="J140" s="9"/>
    </row>
    <row r="141" spans="1:10" ht="12.75">
      <c r="A141" s="9"/>
      <c r="B141" s="9"/>
      <c r="C141" s="9"/>
      <c r="D141" s="9"/>
      <c r="E141" s="9"/>
      <c r="F141" s="9"/>
      <c r="G141" s="9"/>
      <c r="H141" s="9"/>
      <c r="I141" s="9"/>
      <c r="J141" s="9"/>
    </row>
    <row r="142" spans="1:10" ht="12.75">
      <c r="A142" s="9"/>
      <c r="B142" s="9"/>
      <c r="C142" s="9"/>
      <c r="D142" s="9"/>
      <c r="E142" s="9"/>
      <c r="F142" s="9"/>
      <c r="G142" s="9"/>
      <c r="H142" s="9"/>
      <c r="I142" s="9"/>
      <c r="J142" s="9"/>
    </row>
    <row r="143" spans="1:10" ht="12.75">
      <c r="A143" s="9"/>
      <c r="B143" s="9"/>
      <c r="C143" s="9"/>
      <c r="D143" s="9"/>
      <c r="E143" s="9"/>
      <c r="F143" s="9"/>
      <c r="G143" s="9"/>
      <c r="H143" s="9"/>
      <c r="I143" s="9"/>
      <c r="J143" s="9"/>
    </row>
    <row r="144" spans="1:10" ht="12.75">
      <c r="A144" s="9"/>
      <c r="B144" s="9"/>
      <c r="C144" s="9"/>
      <c r="D144" s="9"/>
      <c r="E144" s="9"/>
      <c r="F144" s="9"/>
      <c r="G144" s="9"/>
      <c r="H144" s="9"/>
      <c r="I144" s="9"/>
      <c r="J144" s="9"/>
    </row>
    <row r="145" spans="1:10" ht="12.75">
      <c r="A145" s="9"/>
      <c r="B145" s="9"/>
      <c r="C145" s="9"/>
      <c r="D145" s="9"/>
      <c r="E145" s="9"/>
      <c r="F145" s="9"/>
      <c r="G145" s="9"/>
      <c r="H145" s="9"/>
      <c r="I145" s="9"/>
      <c r="J145" s="9"/>
    </row>
    <row r="146" spans="1:10" ht="12.75">
      <c r="A146" s="9"/>
      <c r="B146" s="9"/>
      <c r="C146" s="9"/>
      <c r="D146" s="9"/>
      <c r="E146" s="9"/>
      <c r="F146" s="9"/>
      <c r="G146" s="9"/>
      <c r="H146" s="9"/>
      <c r="I146" s="9"/>
      <c r="J146" s="9"/>
    </row>
    <row r="147" spans="1:10" ht="12.75">
      <c r="A147" s="9"/>
      <c r="B147" s="9"/>
      <c r="C147" s="9"/>
      <c r="D147" s="9"/>
      <c r="E147" s="9"/>
      <c r="F147" s="9"/>
      <c r="G147" s="9"/>
      <c r="H147" s="9"/>
      <c r="I147" s="9"/>
      <c r="J147" s="9"/>
    </row>
    <row r="148" spans="1:10" ht="12.75">
      <c r="A148" s="9"/>
      <c r="B148" s="9"/>
      <c r="C148" s="9"/>
      <c r="D148" s="9"/>
      <c r="E148" s="9"/>
      <c r="F148" s="9"/>
      <c r="G148" s="9"/>
      <c r="H148" s="9"/>
      <c r="I148" s="9"/>
      <c r="J148" s="9"/>
    </row>
    <row r="149" spans="1:10" ht="12.75">
      <c r="A149" s="9"/>
      <c r="B149" s="9"/>
      <c r="C149" s="9"/>
      <c r="D149" s="9"/>
      <c r="E149" s="9"/>
      <c r="F149" s="9"/>
      <c r="G149" s="9"/>
      <c r="H149" s="9"/>
      <c r="I149" s="9"/>
      <c r="J149" s="9"/>
    </row>
    <row r="150" spans="1:10" ht="12.75">
      <c r="A150" s="9"/>
      <c r="B150" s="9"/>
      <c r="C150" s="9"/>
      <c r="D150" s="9"/>
      <c r="E150" s="9"/>
      <c r="F150" s="9"/>
      <c r="G150" s="9"/>
      <c r="H150" s="9"/>
      <c r="I150" s="9"/>
      <c r="J150" s="9"/>
    </row>
    <row r="151" spans="1:10" ht="12.75">
      <c r="A151" s="9"/>
      <c r="B151" s="9"/>
      <c r="C151" s="9"/>
      <c r="D151" s="9"/>
      <c r="E151" s="9"/>
      <c r="F151" s="9"/>
      <c r="G151" s="9"/>
      <c r="H151" s="9"/>
      <c r="I151" s="9"/>
      <c r="J151" s="9"/>
    </row>
    <row r="152" spans="1:10" ht="12.75">
      <c r="A152" s="9"/>
      <c r="B152" s="9"/>
      <c r="C152" s="9"/>
      <c r="D152" s="9"/>
      <c r="E152" s="9"/>
      <c r="F152" s="9"/>
      <c r="G152" s="9"/>
      <c r="H152" s="9"/>
      <c r="I152" s="9"/>
      <c r="J152" s="9"/>
    </row>
    <row r="153" spans="1:10" ht="12.75">
      <c r="A153" s="9"/>
      <c r="B153" s="9"/>
      <c r="C153" s="9"/>
      <c r="D153" s="9"/>
      <c r="E153" s="9"/>
      <c r="F153" s="9"/>
      <c r="G153" s="9"/>
      <c r="H153" s="9"/>
      <c r="I153" s="9"/>
      <c r="J153" s="9"/>
    </row>
    <row r="154" spans="1:10" ht="12.75">
      <c r="A154" s="9"/>
      <c r="B154" s="9"/>
      <c r="C154" s="9"/>
      <c r="D154" s="9"/>
      <c r="E154" s="9"/>
      <c r="F154" s="9"/>
      <c r="G154" s="9"/>
      <c r="H154" s="9"/>
      <c r="I154" s="9"/>
      <c r="J154" s="9"/>
    </row>
    <row r="155" spans="1:10" ht="12.75">
      <c r="A155" s="9"/>
      <c r="B155" s="9"/>
      <c r="C155" s="9"/>
      <c r="D155" s="9"/>
      <c r="E155" s="9"/>
      <c r="F155" s="9"/>
      <c r="G155" s="9"/>
      <c r="H155" s="9"/>
      <c r="I155" s="9"/>
      <c r="J155" s="9"/>
    </row>
    <row r="156" spans="1:10" ht="12.75">
      <c r="A156" s="9"/>
      <c r="B156" s="9"/>
      <c r="C156" s="9"/>
      <c r="D156" s="9"/>
      <c r="E156" s="9"/>
      <c r="F156" s="9"/>
      <c r="G156" s="9"/>
      <c r="H156" s="9"/>
      <c r="I156" s="9"/>
      <c r="J156" s="9"/>
    </row>
    <row r="157" spans="1:10" ht="12.75">
      <c r="A157" s="9"/>
      <c r="B157" s="9"/>
      <c r="C157" s="9"/>
      <c r="D157" s="9"/>
      <c r="E157" s="9"/>
      <c r="F157" s="9"/>
      <c r="G157" s="9"/>
      <c r="H157" s="9"/>
      <c r="I157" s="9"/>
      <c r="J157" s="9"/>
    </row>
    <row r="158" spans="1:10" ht="12.75">
      <c r="A158" s="9"/>
      <c r="B158" s="9"/>
      <c r="C158" s="9"/>
      <c r="D158" s="9"/>
      <c r="E158" s="9"/>
      <c r="F158" s="9"/>
      <c r="G158" s="9"/>
      <c r="H158" s="9"/>
      <c r="I158" s="9"/>
      <c r="J158" s="9"/>
    </row>
    <row r="159" spans="1:10" ht="12.75">
      <c r="A159" s="9"/>
      <c r="B159" s="9"/>
      <c r="C159" s="9"/>
      <c r="D159" s="9"/>
      <c r="E159" s="9"/>
      <c r="F159" s="9"/>
      <c r="G159" s="9"/>
      <c r="H159" s="9"/>
      <c r="I159" s="9"/>
      <c r="J159" s="9"/>
    </row>
    <row r="160" spans="1:10" ht="12.75">
      <c r="A160" s="9"/>
      <c r="B160" s="9"/>
      <c r="C160" s="9"/>
      <c r="D160" s="9"/>
      <c r="E160" s="9"/>
      <c r="F160" s="9"/>
      <c r="G160" s="9"/>
      <c r="H160" s="9"/>
      <c r="I160" s="9"/>
      <c r="J160" s="9"/>
    </row>
    <row r="161" spans="1:10" ht="12.75">
      <c r="A161" s="9"/>
      <c r="B161" s="9"/>
      <c r="C161" s="9"/>
      <c r="D161" s="9"/>
      <c r="E161" s="9"/>
      <c r="F161" s="9"/>
      <c r="G161" s="9"/>
      <c r="H161" s="9"/>
      <c r="I161" s="9"/>
      <c r="J161" s="9"/>
    </row>
    <row r="162" spans="1:10" ht="12.75">
      <c r="A162" s="9"/>
      <c r="B162" s="9"/>
      <c r="C162" s="9"/>
      <c r="D162" s="9"/>
      <c r="E162" s="9"/>
      <c r="F162" s="9"/>
      <c r="G162" s="9"/>
      <c r="H162" s="9"/>
      <c r="I162" s="9"/>
      <c r="J162" s="9"/>
    </row>
    <row r="163" spans="1:10" ht="12.75">
      <c r="A163" s="9"/>
      <c r="B163" s="9"/>
      <c r="C163" s="9"/>
      <c r="D163" s="9"/>
      <c r="E163" s="9"/>
      <c r="F163" s="9"/>
      <c r="G163" s="9"/>
      <c r="H163" s="9"/>
      <c r="I163" s="9"/>
      <c r="J163" s="9"/>
    </row>
    <row r="164" spans="1:10" ht="12.75">
      <c r="A164" s="9"/>
      <c r="B164" s="9"/>
      <c r="C164" s="9"/>
      <c r="D164" s="9"/>
      <c r="E164" s="9"/>
      <c r="F164" s="9"/>
      <c r="G164" s="9"/>
      <c r="H164" s="9"/>
      <c r="I164" s="9"/>
      <c r="J164" s="9"/>
    </row>
    <row r="165" spans="1:10" ht="12.75">
      <c r="A165" s="9"/>
      <c r="B165" s="9"/>
      <c r="C165" s="9"/>
      <c r="D165" s="9"/>
      <c r="E165" s="9"/>
      <c r="F165" s="9"/>
      <c r="G165" s="9"/>
      <c r="H165" s="9"/>
      <c r="I165" s="9"/>
      <c r="J165" s="9"/>
    </row>
    <row r="166" spans="1:10" ht="12.75">
      <c r="A166" s="9"/>
      <c r="B166" s="9"/>
      <c r="C166" s="9"/>
      <c r="D166" s="9"/>
      <c r="E166" s="9"/>
      <c r="F166" s="9"/>
      <c r="G166" s="9"/>
      <c r="H166" s="9"/>
      <c r="I166" s="9"/>
      <c r="J166" s="9"/>
    </row>
    <row r="167" spans="1:10" ht="12.75">
      <c r="A167" s="9"/>
      <c r="B167" s="9"/>
      <c r="C167" s="9"/>
      <c r="D167" s="9"/>
      <c r="E167" s="9"/>
      <c r="F167" s="9"/>
      <c r="G167" s="9"/>
      <c r="H167" s="9"/>
      <c r="I167" s="9"/>
      <c r="J167" s="9"/>
    </row>
    <row r="168" spans="1:10" ht="12.75">
      <c r="A168" s="9"/>
      <c r="B168" s="9"/>
      <c r="C168" s="9"/>
      <c r="D168" s="9"/>
      <c r="E168" s="9"/>
      <c r="F168" s="9"/>
      <c r="G168" s="9"/>
      <c r="H168" s="9"/>
      <c r="I168" s="9"/>
      <c r="J168" s="9"/>
    </row>
    <row r="169" spans="1:10" ht="12.75">
      <c r="A169" s="9"/>
      <c r="B169" s="9"/>
      <c r="C169" s="9"/>
      <c r="D169" s="9"/>
      <c r="E169" s="9"/>
      <c r="F169" s="9"/>
      <c r="G169" s="9"/>
      <c r="H169" s="9"/>
      <c r="I169" s="9"/>
      <c r="J169" s="9"/>
    </row>
    <row r="170" spans="1:10" ht="12.75">
      <c r="A170" s="9"/>
      <c r="B170" s="9"/>
      <c r="C170" s="9"/>
      <c r="D170" s="9"/>
      <c r="E170" s="9"/>
      <c r="F170" s="9"/>
      <c r="G170" s="9"/>
      <c r="H170" s="9"/>
      <c r="I170" s="9"/>
      <c r="J170" s="9"/>
    </row>
    <row r="171" spans="1:10" ht="12.75">
      <c r="A171" s="9"/>
      <c r="B171" s="9"/>
      <c r="C171" s="9"/>
      <c r="D171" s="9"/>
      <c r="E171" s="9"/>
      <c r="F171" s="9"/>
      <c r="G171" s="9"/>
      <c r="H171" s="9"/>
      <c r="I171" s="9"/>
      <c r="J171" s="9"/>
    </row>
    <row r="172" spans="1:10" ht="12.75">
      <c r="A172" s="9"/>
      <c r="B172" s="9"/>
      <c r="C172" s="9"/>
      <c r="D172" s="9"/>
      <c r="E172" s="9"/>
      <c r="F172" s="9"/>
      <c r="G172" s="9"/>
      <c r="H172" s="9"/>
      <c r="I172" s="9"/>
      <c r="J172" s="9"/>
    </row>
    <row r="173" spans="1:10" ht="12.75">
      <c r="A173" s="9"/>
      <c r="B173" s="9"/>
      <c r="C173" s="9"/>
      <c r="D173" s="9"/>
      <c r="E173" s="9"/>
      <c r="F173" s="9"/>
      <c r="G173" s="9"/>
      <c r="H173" s="9"/>
      <c r="I173" s="9"/>
      <c r="J173" s="9"/>
    </row>
    <row r="174" spans="1:10" ht="12.75">
      <c r="A174" s="9"/>
      <c r="B174" s="9"/>
      <c r="C174" s="9"/>
      <c r="D174" s="9"/>
      <c r="E174" s="9"/>
      <c r="F174" s="9"/>
      <c r="G174" s="9"/>
      <c r="H174" s="9"/>
      <c r="I174" s="9"/>
      <c r="J174" s="9"/>
    </row>
    <row r="175" spans="1:10" ht="12.75">
      <c r="A175" s="9"/>
      <c r="B175" s="9"/>
      <c r="C175" s="9"/>
      <c r="D175" s="9"/>
      <c r="E175" s="9"/>
      <c r="F175" s="9"/>
      <c r="G175" s="9"/>
      <c r="H175" s="9"/>
      <c r="I175" s="9"/>
      <c r="J175" s="9"/>
    </row>
    <row r="176" spans="1:10" ht="12.75">
      <c r="A176" s="9"/>
      <c r="B176" s="9"/>
      <c r="C176" s="9"/>
      <c r="D176" s="9"/>
      <c r="E176" s="9"/>
      <c r="F176" s="9"/>
      <c r="G176" s="9"/>
      <c r="H176" s="9"/>
      <c r="I176" s="9"/>
      <c r="J176" s="9"/>
    </row>
    <row r="177" spans="1:10" ht="12.75">
      <c r="A177" s="9"/>
      <c r="B177" s="9"/>
      <c r="C177" s="9"/>
      <c r="D177" s="9"/>
      <c r="E177" s="9"/>
      <c r="F177" s="9"/>
      <c r="G177" s="9"/>
      <c r="H177" s="9"/>
      <c r="I177" s="9"/>
      <c r="J177" s="9"/>
    </row>
    <row r="178" spans="1:10" ht="12.75">
      <c r="A178" s="9"/>
      <c r="B178" s="9"/>
      <c r="C178" s="9"/>
      <c r="D178" s="9"/>
      <c r="E178" s="9"/>
      <c r="F178" s="9"/>
      <c r="G178" s="9"/>
      <c r="H178" s="9"/>
      <c r="I178" s="9"/>
      <c r="J178" s="9"/>
    </row>
    <row r="179" spans="1:10" ht="12.75">
      <c r="A179" s="9"/>
      <c r="B179" s="9"/>
      <c r="C179" s="9"/>
      <c r="D179" s="9"/>
      <c r="E179" s="9"/>
      <c r="F179" s="9"/>
      <c r="G179" s="9"/>
      <c r="H179" s="9"/>
      <c r="I179" s="9"/>
      <c r="J179" s="9"/>
    </row>
    <row r="180" spans="1:10" ht="12.75">
      <c r="A180" s="9"/>
      <c r="B180" s="9"/>
      <c r="C180" s="9"/>
      <c r="D180" s="9"/>
      <c r="E180" s="9"/>
      <c r="F180" s="9"/>
      <c r="G180" s="9"/>
      <c r="H180" s="9"/>
      <c r="I180" s="9"/>
      <c r="J180" s="9"/>
    </row>
    <row r="181" spans="1:10" ht="12.75">
      <c r="A181" s="9"/>
      <c r="B181" s="9"/>
      <c r="C181" s="9"/>
      <c r="D181" s="9"/>
      <c r="E181" s="9"/>
      <c r="F181" s="9"/>
      <c r="G181" s="9"/>
      <c r="H181" s="9"/>
      <c r="I181" s="9"/>
      <c r="J181" s="9"/>
    </row>
    <row r="182" spans="1:10" ht="12.75">
      <c r="A182" s="9"/>
      <c r="B182" s="9"/>
      <c r="C182" s="9"/>
      <c r="D182" s="9"/>
      <c r="E182" s="9"/>
      <c r="F182" s="9"/>
      <c r="G182" s="9"/>
      <c r="H182" s="9"/>
      <c r="I182" s="9"/>
      <c r="J182" s="9"/>
    </row>
    <row r="183" spans="1:10" ht="12.75">
      <c r="A183" s="9"/>
      <c r="B183" s="9"/>
      <c r="C183" s="9"/>
      <c r="D183" s="9"/>
      <c r="E183" s="9"/>
      <c r="F183" s="9"/>
      <c r="G183" s="9"/>
      <c r="H183" s="9"/>
      <c r="I183" s="9"/>
      <c r="J183" s="9"/>
    </row>
    <row r="184" spans="1:10" ht="12.75">
      <c r="A184" s="9"/>
      <c r="B184" s="9"/>
      <c r="C184" s="9"/>
      <c r="D184" s="9"/>
      <c r="E184" s="9"/>
      <c r="F184" s="9"/>
      <c r="G184" s="9"/>
      <c r="H184" s="9"/>
      <c r="I184" s="9"/>
      <c r="J184" s="9"/>
    </row>
    <row r="185" spans="1:10" ht="12.75">
      <c r="A185" s="9"/>
      <c r="B185" s="9"/>
      <c r="C185" s="9"/>
      <c r="D185" s="9"/>
      <c r="E185" s="9"/>
      <c r="F185" s="9"/>
      <c r="G185" s="9"/>
      <c r="H185" s="9"/>
      <c r="I185" s="9"/>
      <c r="J185" s="9"/>
    </row>
    <row r="186" spans="1:10" ht="12.75">
      <c r="A186" s="9"/>
      <c r="B186" s="9"/>
      <c r="C186" s="9"/>
      <c r="D186" s="9"/>
      <c r="E186" s="9"/>
      <c r="F186" s="9"/>
      <c r="G186" s="9"/>
      <c r="H186" s="9"/>
      <c r="I186" s="9"/>
      <c r="J186" s="9"/>
    </row>
    <row r="187" spans="1:10" ht="12.75">
      <c r="A187" s="9"/>
      <c r="B187" s="9"/>
      <c r="C187" s="9"/>
      <c r="D187" s="9"/>
      <c r="E187" s="9"/>
      <c r="F187" s="9"/>
      <c r="G187" s="9"/>
      <c r="H187" s="9"/>
      <c r="I187" s="9"/>
      <c r="J187" s="9"/>
    </row>
    <row r="188" spans="1:10" ht="12.75">
      <c r="A188" s="9"/>
      <c r="B188" s="9"/>
      <c r="C188" s="9"/>
      <c r="D188" s="9"/>
      <c r="E188" s="9"/>
      <c r="F188" s="9"/>
      <c r="G188" s="9"/>
      <c r="H188" s="9"/>
      <c r="I188" s="9"/>
      <c r="J188" s="9"/>
    </row>
    <row r="189" spans="1:10" ht="12.75">
      <c r="A189" s="9"/>
      <c r="B189" s="9"/>
      <c r="C189" s="9"/>
      <c r="D189" s="9"/>
      <c r="E189" s="9"/>
      <c r="F189" s="9"/>
      <c r="G189" s="9"/>
      <c r="H189" s="9"/>
      <c r="I189" s="9"/>
      <c r="J189" s="9"/>
    </row>
    <row r="190" spans="1:10" ht="12.75">
      <c r="A190" s="9"/>
      <c r="B190" s="9"/>
      <c r="C190" s="9"/>
      <c r="D190" s="9"/>
      <c r="E190" s="9"/>
      <c r="F190" s="9"/>
      <c r="G190" s="9"/>
      <c r="H190" s="9"/>
      <c r="I190" s="9"/>
      <c r="J190" s="9"/>
    </row>
    <row r="191" spans="1:10" ht="12.75">
      <c r="A191" s="9"/>
      <c r="B191" s="9"/>
      <c r="C191" s="9"/>
      <c r="D191" s="9"/>
      <c r="E191" s="9"/>
      <c r="F191" s="9"/>
      <c r="G191" s="9"/>
      <c r="H191" s="9"/>
      <c r="I191" s="9"/>
      <c r="J191" s="9"/>
    </row>
    <row r="192" spans="1:10" ht="12.75">
      <c r="A192" s="9"/>
      <c r="B192" s="9"/>
      <c r="C192" s="9"/>
      <c r="D192" s="9"/>
      <c r="E192" s="9"/>
      <c r="F192" s="9"/>
      <c r="G192" s="9"/>
      <c r="H192" s="9"/>
      <c r="I192" s="9"/>
      <c r="J192" s="9"/>
    </row>
    <row r="193" spans="1:10" ht="12.75">
      <c r="A193" s="9"/>
      <c r="B193" s="9"/>
      <c r="C193" s="9"/>
      <c r="D193" s="9"/>
      <c r="E193" s="9"/>
      <c r="F193" s="9"/>
      <c r="G193" s="9"/>
      <c r="H193" s="9"/>
      <c r="I193" s="9"/>
      <c r="J193" s="9"/>
    </row>
    <row r="194" spans="1:10" ht="12.75">
      <c r="A194" s="9"/>
      <c r="B194" s="9"/>
      <c r="C194" s="9"/>
      <c r="D194" s="9"/>
      <c r="E194" s="9"/>
      <c r="F194" s="9"/>
      <c r="G194" s="9"/>
      <c r="H194" s="9"/>
      <c r="I194" s="9"/>
      <c r="J194" s="9"/>
    </row>
    <row r="195" spans="1:10" ht="12.75">
      <c r="A195" s="9"/>
      <c r="B195" s="9"/>
      <c r="C195" s="9"/>
      <c r="D195" s="9"/>
      <c r="E195" s="9"/>
      <c r="F195" s="9"/>
      <c r="G195" s="9"/>
      <c r="H195" s="9"/>
      <c r="I195" s="9"/>
      <c r="J195" s="9"/>
    </row>
    <row r="196" spans="1:10" ht="12.75">
      <c r="A196" s="9"/>
      <c r="B196" s="9"/>
      <c r="C196" s="9"/>
      <c r="D196" s="9"/>
      <c r="E196" s="9"/>
      <c r="F196" s="9"/>
      <c r="G196" s="9"/>
      <c r="H196" s="9"/>
      <c r="I196" s="9"/>
      <c r="J196" s="9"/>
    </row>
    <row r="197" spans="1:10" ht="12.75">
      <c r="A197" s="9"/>
      <c r="B197" s="9"/>
      <c r="C197" s="9"/>
      <c r="D197" s="9"/>
      <c r="E197" s="9"/>
      <c r="F197" s="9"/>
      <c r="G197" s="9"/>
      <c r="H197" s="9"/>
      <c r="I197" s="9"/>
      <c r="J197" s="9"/>
    </row>
    <row r="198" spans="1:10" ht="12.75">
      <c r="A198" s="9"/>
      <c r="B198" s="9"/>
      <c r="C198" s="9"/>
      <c r="D198" s="9"/>
      <c r="E198" s="9"/>
      <c r="F198" s="9"/>
      <c r="G198" s="9"/>
      <c r="H198" s="9"/>
      <c r="I198" s="9"/>
      <c r="J198" s="9"/>
    </row>
    <row r="199" spans="1:10" ht="12.75">
      <c r="A199" s="9"/>
      <c r="B199" s="9"/>
      <c r="C199" s="9"/>
      <c r="D199" s="9"/>
      <c r="E199" s="9"/>
      <c r="F199" s="9"/>
      <c r="G199" s="9"/>
      <c r="H199" s="9"/>
      <c r="I199" s="9"/>
      <c r="J199" s="9"/>
    </row>
    <row r="200" spans="1:10" ht="12.75">
      <c r="A200" s="9"/>
      <c r="B200" s="9"/>
      <c r="C200" s="9"/>
      <c r="D200" s="9"/>
      <c r="E200" s="9"/>
      <c r="F200" s="9"/>
      <c r="G200" s="9"/>
      <c r="H200" s="9"/>
      <c r="I200" s="9"/>
      <c r="J200" s="9"/>
    </row>
    <row r="201" spans="1:10" ht="12.75">
      <c r="A201" s="9"/>
      <c r="B201" s="9"/>
      <c r="C201" s="9"/>
      <c r="D201" s="9"/>
      <c r="E201" s="9"/>
      <c r="F201" s="9"/>
      <c r="G201" s="9"/>
      <c r="H201" s="9"/>
      <c r="I201" s="9"/>
      <c r="J201" s="9"/>
    </row>
    <row r="202" spans="1:10" ht="12.75">
      <c r="A202" s="9"/>
      <c r="B202" s="9"/>
      <c r="C202" s="9"/>
      <c r="D202" s="9"/>
      <c r="E202" s="9"/>
      <c r="F202" s="9"/>
      <c r="G202" s="9"/>
      <c r="H202" s="9"/>
      <c r="I202" s="9"/>
      <c r="J202" s="9"/>
    </row>
    <row r="203" spans="1:10" ht="12.75">
      <c r="A203" s="9"/>
      <c r="B203" s="9"/>
      <c r="C203" s="9"/>
      <c r="D203" s="9"/>
      <c r="E203" s="9"/>
      <c r="F203" s="9"/>
      <c r="G203" s="9"/>
      <c r="H203" s="9"/>
      <c r="I203" s="9"/>
      <c r="J203" s="9"/>
    </row>
    <row r="204" spans="1:10" ht="12.75">
      <c r="A204" s="9"/>
      <c r="B204" s="9"/>
      <c r="C204" s="9"/>
      <c r="D204" s="9"/>
      <c r="E204" s="9"/>
      <c r="F204" s="9"/>
      <c r="G204" s="9"/>
      <c r="H204" s="9"/>
      <c r="I204" s="9"/>
      <c r="J204" s="9"/>
    </row>
    <row r="205" spans="1:10" ht="12.75">
      <c r="A205" s="9"/>
      <c r="B205" s="9"/>
      <c r="C205" s="9"/>
      <c r="D205" s="9"/>
      <c r="E205" s="9"/>
      <c r="F205" s="9"/>
      <c r="G205" s="9"/>
      <c r="H205" s="9"/>
      <c r="I205" s="9"/>
      <c r="J205" s="9"/>
    </row>
    <row r="206" spans="1:10" ht="12.75">
      <c r="A206" s="9"/>
      <c r="B206" s="9"/>
      <c r="C206" s="9"/>
      <c r="D206" s="9"/>
      <c r="E206" s="9"/>
      <c r="F206" s="9"/>
      <c r="G206" s="9"/>
      <c r="H206" s="9"/>
      <c r="I206" s="9"/>
      <c r="J206" s="9"/>
    </row>
    <row r="207" spans="1:10" ht="12.75">
      <c r="A207" s="9"/>
      <c r="B207" s="9"/>
      <c r="C207" s="9"/>
      <c r="D207" s="9"/>
      <c r="E207" s="9"/>
      <c r="F207" s="9"/>
      <c r="G207" s="9"/>
      <c r="H207" s="9"/>
      <c r="I207" s="9"/>
      <c r="J207" s="9"/>
    </row>
    <row r="208" spans="1:10" ht="12.75">
      <c r="A208" s="9"/>
      <c r="B208" s="9"/>
      <c r="C208" s="9"/>
      <c r="D208" s="9"/>
      <c r="E208" s="9"/>
      <c r="F208" s="9"/>
      <c r="G208" s="9"/>
      <c r="H208" s="9"/>
      <c r="I208" s="9"/>
      <c r="J208" s="9"/>
    </row>
  </sheetData>
  <sheetProtection selectLockedCells="1" selectUnlockedCells="1"/>
  <mergeCells count="70">
    <mergeCell ref="A7:A11"/>
    <mergeCell ref="F7:F11"/>
    <mergeCell ref="H7:H11"/>
    <mergeCell ref="I7:I11"/>
    <mergeCell ref="J7:J11"/>
    <mergeCell ref="A12:A16"/>
    <mergeCell ref="F12:F16"/>
    <mergeCell ref="H12:H16"/>
    <mergeCell ref="I12:I16"/>
    <mergeCell ref="J12:J16"/>
    <mergeCell ref="A17:A21"/>
    <mergeCell ref="F17:F21"/>
    <mergeCell ref="H17:H21"/>
    <mergeCell ref="I17:I21"/>
    <mergeCell ref="J17:J21"/>
    <mergeCell ref="A22:A26"/>
    <mergeCell ref="F22:F26"/>
    <mergeCell ref="H22:H26"/>
    <mergeCell ref="I22:I26"/>
    <mergeCell ref="J22:J26"/>
    <mergeCell ref="A27:A31"/>
    <mergeCell ref="F27:F31"/>
    <mergeCell ref="H27:H31"/>
    <mergeCell ref="I27:I31"/>
    <mergeCell ref="J27:J31"/>
    <mergeCell ref="A32:A36"/>
    <mergeCell ref="F32:F36"/>
    <mergeCell ref="H32:H36"/>
    <mergeCell ref="I32:I36"/>
    <mergeCell ref="J32:J36"/>
    <mergeCell ref="A37:A41"/>
    <mergeCell ref="F37:F41"/>
    <mergeCell ref="H37:H41"/>
    <mergeCell ref="I37:I41"/>
    <mergeCell ref="J37:J41"/>
    <mergeCell ref="A42:A46"/>
    <mergeCell ref="F42:F46"/>
    <mergeCell ref="H42:H46"/>
    <mergeCell ref="I42:I46"/>
    <mergeCell ref="J42:J46"/>
    <mergeCell ref="A47:A51"/>
    <mergeCell ref="F47:F51"/>
    <mergeCell ref="H47:H51"/>
    <mergeCell ref="I47:I51"/>
    <mergeCell ref="J47:J51"/>
    <mergeCell ref="A52:A56"/>
    <mergeCell ref="F52:F56"/>
    <mergeCell ref="H52:H56"/>
    <mergeCell ref="I52:I56"/>
    <mergeCell ref="J52:J56"/>
    <mergeCell ref="A57:A61"/>
    <mergeCell ref="F57:F61"/>
    <mergeCell ref="H57:H61"/>
    <mergeCell ref="I57:I61"/>
    <mergeCell ref="J57:J61"/>
    <mergeCell ref="A62:A66"/>
    <mergeCell ref="F62:F66"/>
    <mergeCell ref="H62:H66"/>
    <mergeCell ref="I62:I66"/>
    <mergeCell ref="J62:J66"/>
    <mergeCell ref="A67:A71"/>
    <mergeCell ref="F67:F71"/>
    <mergeCell ref="H67:H71"/>
    <mergeCell ref="I67:I71"/>
    <mergeCell ref="J67:J71"/>
    <mergeCell ref="A72:A76"/>
    <mergeCell ref="F72:F76"/>
    <mergeCell ref="H72:H76"/>
    <mergeCell ref="I72:I76"/>
    <mergeCell ref="J72:J76"/>
  </mergeCells>
  <printOptions/>
  <pageMargins left="0.7479166666666667" right="0.7479166666666667" top="0.9840277777777777" bottom="0.9840277777777777" header="0.5118055555555555" footer="0.5118055555555555"/>
  <pageSetup fitToHeight="3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Алдашев Андрей Анатольевич</dc:creator>
  <cp:keywords/>
  <dc:description/>
  <cp:lastModifiedBy>Aldashev Andrey</cp:lastModifiedBy>
  <cp:lastPrinted>2012-04-12T14:58:46Z</cp:lastPrinted>
  <dcterms:created xsi:type="dcterms:W3CDTF">2011-03-16T09:27:08Z</dcterms:created>
  <dcterms:modified xsi:type="dcterms:W3CDTF">2017-04-23T07:38:12Z</dcterms:modified>
  <cp:category/>
  <cp:version/>
  <cp:contentType/>
  <cp:contentStatus/>
  <cp:revision>143</cp:revision>
</cp:coreProperties>
</file>